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01 - RD1" sheetId="2" r:id="rId2"/>
    <sheet name="SO02 - RD2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'SO01 - RD1'!$C$85:$K$299</definedName>
    <definedName name="_xlnm.Print_Area" localSheetId="1">'SO01 - RD1'!$C$4:$J$39,'SO01 - RD1'!$C$45:$J$67,'SO01 - RD1'!$C$73:$K$299</definedName>
    <definedName name="_xlnm.Print_Titles" localSheetId="1">'SO01 - RD1'!$85:$85</definedName>
    <definedName name="_xlnm._FilterDatabase" localSheetId="2" hidden="1">'SO02 - RD2'!$C$85:$K$295</definedName>
    <definedName name="_xlnm.Print_Area" localSheetId="2">'SO02 - RD2'!$C$4:$J$39,'SO02 - RD2'!$C$45:$J$67,'SO02 - RD2'!$C$73:$K$295</definedName>
    <definedName name="_xlnm.Print_Titles" localSheetId="2">'SO02 - RD2'!$85:$85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295"/>
  <c r="BH295"/>
  <c r="BG295"/>
  <c r="BE295"/>
  <c r="T295"/>
  <c r="R295"/>
  <c r="P295"/>
  <c r="BI293"/>
  <c r="BH293"/>
  <c r="BG293"/>
  <c r="BE293"/>
  <c r="T293"/>
  <c r="R293"/>
  <c r="P293"/>
  <c r="BI289"/>
  <c r="BH289"/>
  <c r="BG289"/>
  <c r="BE289"/>
  <c r="T289"/>
  <c r="R289"/>
  <c r="P289"/>
  <c r="BI287"/>
  <c r="BH287"/>
  <c r="BG287"/>
  <c r="BE287"/>
  <c r="T287"/>
  <c r="R287"/>
  <c r="P287"/>
  <c r="BI285"/>
  <c r="BH285"/>
  <c r="BG285"/>
  <c r="BE285"/>
  <c r="T285"/>
  <c r="R285"/>
  <c r="P285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39"/>
  <c r="BH239"/>
  <c r="BG239"/>
  <c r="BE239"/>
  <c r="T239"/>
  <c r="R239"/>
  <c r="P239"/>
  <c r="BI238"/>
  <c r="BH238"/>
  <c r="BG238"/>
  <c r="BE238"/>
  <c r="T238"/>
  <c r="R238"/>
  <c r="P238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5"/>
  <c r="BH225"/>
  <c r="BG225"/>
  <c r="BE225"/>
  <c r="T225"/>
  <c r="R225"/>
  <c r="P225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19"/>
  <c r="BH119"/>
  <c r="BG119"/>
  <c r="BE119"/>
  <c r="T119"/>
  <c r="R119"/>
  <c r="P119"/>
  <c r="BI118"/>
  <c r="BH118"/>
  <c r="BG118"/>
  <c r="BE118"/>
  <c r="T118"/>
  <c r="R118"/>
  <c r="P118"/>
  <c r="BI116"/>
  <c r="BH116"/>
  <c r="BG116"/>
  <c r="BE116"/>
  <c r="T116"/>
  <c r="R116"/>
  <c r="P116"/>
  <c r="BI115"/>
  <c r="BH115"/>
  <c r="BG115"/>
  <c r="BE115"/>
  <c r="T115"/>
  <c r="R115"/>
  <c r="P115"/>
  <c r="BI114"/>
  <c r="BH114"/>
  <c r="BG114"/>
  <c r="BE114"/>
  <c r="T114"/>
  <c r="R114"/>
  <c r="P114"/>
  <c r="BI113"/>
  <c r="BH113"/>
  <c r="BG113"/>
  <c r="BE113"/>
  <c r="T113"/>
  <c r="R113"/>
  <c r="P113"/>
  <c r="BI112"/>
  <c r="BH112"/>
  <c r="BG112"/>
  <c r="BE112"/>
  <c r="T112"/>
  <c r="R112"/>
  <c r="P112"/>
  <c r="BI111"/>
  <c r="BH111"/>
  <c r="BG111"/>
  <c r="BE111"/>
  <c r="T111"/>
  <c r="R111"/>
  <c r="P111"/>
  <c r="BI109"/>
  <c r="BH109"/>
  <c r="BG109"/>
  <c r="BE109"/>
  <c r="T109"/>
  <c r="R109"/>
  <c r="P109"/>
  <c r="BI108"/>
  <c r="BH108"/>
  <c r="BG108"/>
  <c r="BE108"/>
  <c r="T108"/>
  <c r="R108"/>
  <c r="P108"/>
  <c r="BI106"/>
  <c r="BH106"/>
  <c r="BG106"/>
  <c r="BE106"/>
  <c r="T106"/>
  <c r="R106"/>
  <c r="P106"/>
  <c r="BI105"/>
  <c r="BH105"/>
  <c r="BG105"/>
  <c r="BE105"/>
  <c r="T105"/>
  <c r="R105"/>
  <c r="P105"/>
  <c r="BI104"/>
  <c r="BH104"/>
  <c r="BG104"/>
  <c r="BE104"/>
  <c r="T104"/>
  <c r="R104"/>
  <c r="P104"/>
  <c r="BI103"/>
  <c r="BH103"/>
  <c r="BG103"/>
  <c r="BE103"/>
  <c r="T103"/>
  <c r="R103"/>
  <c r="P103"/>
  <c r="BI102"/>
  <c r="BH102"/>
  <c r="BG102"/>
  <c r="BE102"/>
  <c r="T102"/>
  <c r="R102"/>
  <c r="P102"/>
  <c r="BI101"/>
  <c r="BH101"/>
  <c r="BG101"/>
  <c r="BE101"/>
  <c r="T101"/>
  <c r="R101"/>
  <c r="P101"/>
  <c r="BI100"/>
  <c r="BH100"/>
  <c r="BG100"/>
  <c r="BE100"/>
  <c r="T100"/>
  <c r="R100"/>
  <c r="P100"/>
  <c r="BI99"/>
  <c r="BH99"/>
  <c r="BG99"/>
  <c r="BE99"/>
  <c r="T99"/>
  <c r="R99"/>
  <c r="P99"/>
  <c r="BI98"/>
  <c r="BH98"/>
  <c r="BG98"/>
  <c r="BE98"/>
  <c r="T98"/>
  <c r="R98"/>
  <c r="P98"/>
  <c r="BI97"/>
  <c r="BH97"/>
  <c r="BG97"/>
  <c r="BE97"/>
  <c r="T97"/>
  <c r="R97"/>
  <c r="P97"/>
  <c r="BI96"/>
  <c r="BH96"/>
  <c r="BG96"/>
  <c r="BE96"/>
  <c r="T96"/>
  <c r="R96"/>
  <c r="P96"/>
  <c r="BI95"/>
  <c r="BH95"/>
  <c r="BG95"/>
  <c r="BE95"/>
  <c r="T95"/>
  <c r="R95"/>
  <c r="P95"/>
  <c r="BI94"/>
  <c r="BH94"/>
  <c r="BG94"/>
  <c r="BE94"/>
  <c r="T94"/>
  <c r="R94"/>
  <c r="P94"/>
  <c r="BI93"/>
  <c r="BH93"/>
  <c r="BG93"/>
  <c r="BE93"/>
  <c r="T93"/>
  <c r="R93"/>
  <c r="P93"/>
  <c r="BI92"/>
  <c r="BH92"/>
  <c r="BG92"/>
  <c r="BE92"/>
  <c r="T92"/>
  <c r="R92"/>
  <c r="P92"/>
  <c r="BI91"/>
  <c r="BH91"/>
  <c r="BG91"/>
  <c r="BE91"/>
  <c r="T91"/>
  <c r="R91"/>
  <c r="P91"/>
  <c r="BI90"/>
  <c r="BH90"/>
  <c r="BG90"/>
  <c r="BE90"/>
  <c r="T90"/>
  <c r="R90"/>
  <c r="P90"/>
  <c r="BI89"/>
  <c r="BH89"/>
  <c r="BG89"/>
  <c r="BE89"/>
  <c r="T89"/>
  <c r="R89"/>
  <c r="P89"/>
  <c r="F80"/>
  <c r="E78"/>
  <c r="F52"/>
  <c r="E50"/>
  <c r="J24"/>
  <c r="E24"/>
  <c r="J83"/>
  <c r="J23"/>
  <c r="J21"/>
  <c r="E21"/>
  <c r="J82"/>
  <c r="J20"/>
  <c r="J18"/>
  <c r="E18"/>
  <c r="F83"/>
  <c r="J17"/>
  <c r="J15"/>
  <c r="E15"/>
  <c r="F54"/>
  <c r="J14"/>
  <c r="J12"/>
  <c r="J52"/>
  <c r="E7"/>
  <c r="E76"/>
  <c i="2" r="J37"/>
  <c r="J36"/>
  <c i="1" r="AY55"/>
  <c i="2" r="J35"/>
  <c i="1" r="AX55"/>
  <c i="2" r="BI299"/>
  <c r="BH299"/>
  <c r="BG299"/>
  <c r="BE299"/>
  <c r="T299"/>
  <c r="R299"/>
  <c r="P299"/>
  <c r="BI297"/>
  <c r="BH297"/>
  <c r="BG297"/>
  <c r="BE297"/>
  <c r="T297"/>
  <c r="R297"/>
  <c r="P297"/>
  <c r="BI293"/>
  <c r="BH293"/>
  <c r="BG293"/>
  <c r="BE293"/>
  <c r="T293"/>
  <c r="R293"/>
  <c r="P293"/>
  <c r="BI291"/>
  <c r="BH291"/>
  <c r="BG291"/>
  <c r="BE291"/>
  <c r="T291"/>
  <c r="R291"/>
  <c r="P291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4"/>
  <c r="BH244"/>
  <c r="BG244"/>
  <c r="BE244"/>
  <c r="T244"/>
  <c r="R244"/>
  <c r="P244"/>
  <c r="BI243"/>
  <c r="BH243"/>
  <c r="BG243"/>
  <c r="BE243"/>
  <c r="T243"/>
  <c r="R243"/>
  <c r="P243"/>
  <c r="BI241"/>
  <c r="BH241"/>
  <c r="BG241"/>
  <c r="BE241"/>
  <c r="T241"/>
  <c r="R241"/>
  <c r="P241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0"/>
  <c r="BH230"/>
  <c r="BG230"/>
  <c r="BE230"/>
  <c r="T230"/>
  <c r="R230"/>
  <c r="P230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1"/>
  <c r="BH121"/>
  <c r="BG121"/>
  <c r="BE121"/>
  <c r="T121"/>
  <c r="R121"/>
  <c r="P121"/>
  <c r="BI120"/>
  <c r="BH120"/>
  <c r="BG120"/>
  <c r="BE120"/>
  <c r="T120"/>
  <c r="R120"/>
  <c r="P120"/>
  <c r="BI118"/>
  <c r="BH118"/>
  <c r="BG118"/>
  <c r="BE118"/>
  <c r="T118"/>
  <c r="R118"/>
  <c r="P118"/>
  <c r="BI117"/>
  <c r="BH117"/>
  <c r="BG117"/>
  <c r="BE117"/>
  <c r="T117"/>
  <c r="R117"/>
  <c r="P117"/>
  <c r="BI116"/>
  <c r="BH116"/>
  <c r="BG116"/>
  <c r="BE116"/>
  <c r="T116"/>
  <c r="R116"/>
  <c r="P116"/>
  <c r="BI115"/>
  <c r="BH115"/>
  <c r="BG115"/>
  <c r="BE115"/>
  <c r="T115"/>
  <c r="R115"/>
  <c r="P115"/>
  <c r="BI114"/>
  <c r="BH114"/>
  <c r="BG114"/>
  <c r="BE114"/>
  <c r="T114"/>
  <c r="R114"/>
  <c r="P114"/>
  <c r="BI113"/>
  <c r="BH113"/>
  <c r="BG113"/>
  <c r="BE113"/>
  <c r="T113"/>
  <c r="R113"/>
  <c r="P113"/>
  <c r="BI112"/>
  <c r="BH112"/>
  <c r="BG112"/>
  <c r="BE112"/>
  <c r="T112"/>
  <c r="R112"/>
  <c r="P112"/>
  <c r="BI111"/>
  <c r="BH111"/>
  <c r="BG111"/>
  <c r="BE111"/>
  <c r="T111"/>
  <c r="R111"/>
  <c r="P111"/>
  <c r="BI109"/>
  <c r="BH109"/>
  <c r="BG109"/>
  <c r="BE109"/>
  <c r="T109"/>
  <c r="R109"/>
  <c r="P109"/>
  <c r="BI108"/>
  <c r="BH108"/>
  <c r="BG108"/>
  <c r="BE108"/>
  <c r="T108"/>
  <c r="R108"/>
  <c r="P108"/>
  <c r="BI106"/>
  <c r="BH106"/>
  <c r="BG106"/>
  <c r="BE106"/>
  <c r="T106"/>
  <c r="R106"/>
  <c r="P106"/>
  <c r="BI105"/>
  <c r="BH105"/>
  <c r="BG105"/>
  <c r="BE105"/>
  <c r="T105"/>
  <c r="R105"/>
  <c r="P105"/>
  <c r="BI104"/>
  <c r="BH104"/>
  <c r="BG104"/>
  <c r="BE104"/>
  <c r="T104"/>
  <c r="R104"/>
  <c r="P104"/>
  <c r="BI103"/>
  <c r="BH103"/>
  <c r="BG103"/>
  <c r="BE103"/>
  <c r="T103"/>
  <c r="R103"/>
  <c r="P103"/>
  <c r="BI102"/>
  <c r="BH102"/>
  <c r="BG102"/>
  <c r="BE102"/>
  <c r="T102"/>
  <c r="R102"/>
  <c r="P102"/>
  <c r="BI101"/>
  <c r="BH101"/>
  <c r="BG101"/>
  <c r="BE101"/>
  <c r="T101"/>
  <c r="R101"/>
  <c r="P101"/>
  <c r="BI100"/>
  <c r="BH100"/>
  <c r="BG100"/>
  <c r="BE100"/>
  <c r="T100"/>
  <c r="R100"/>
  <c r="P100"/>
  <c r="BI99"/>
  <c r="BH99"/>
  <c r="BG99"/>
  <c r="BE99"/>
  <c r="T99"/>
  <c r="R99"/>
  <c r="P99"/>
  <c r="BI98"/>
  <c r="BH98"/>
  <c r="BG98"/>
  <c r="BE98"/>
  <c r="T98"/>
  <c r="R98"/>
  <c r="P98"/>
  <c r="BI97"/>
  <c r="BH97"/>
  <c r="BG97"/>
  <c r="BE97"/>
  <c r="T97"/>
  <c r="R97"/>
  <c r="P97"/>
  <c r="BI96"/>
  <c r="BH96"/>
  <c r="BG96"/>
  <c r="BE96"/>
  <c r="T96"/>
  <c r="R96"/>
  <c r="P96"/>
  <c r="BI95"/>
  <c r="BH95"/>
  <c r="BG95"/>
  <c r="BE95"/>
  <c r="T95"/>
  <c r="R95"/>
  <c r="P95"/>
  <c r="BI94"/>
  <c r="BH94"/>
  <c r="BG94"/>
  <c r="BE94"/>
  <c r="T94"/>
  <c r="R94"/>
  <c r="P94"/>
  <c r="BI93"/>
  <c r="BH93"/>
  <c r="BG93"/>
  <c r="BE93"/>
  <c r="T93"/>
  <c r="R93"/>
  <c r="P93"/>
  <c r="BI92"/>
  <c r="BH92"/>
  <c r="BG92"/>
  <c r="BE92"/>
  <c r="T92"/>
  <c r="R92"/>
  <c r="P92"/>
  <c r="BI91"/>
  <c r="BH91"/>
  <c r="BG91"/>
  <c r="BE91"/>
  <c r="T91"/>
  <c r="R91"/>
  <c r="P91"/>
  <c r="BI90"/>
  <c r="BH90"/>
  <c r="BG90"/>
  <c r="BE90"/>
  <c r="T90"/>
  <c r="R90"/>
  <c r="P90"/>
  <c r="BI89"/>
  <c r="BH89"/>
  <c r="BG89"/>
  <c r="BE89"/>
  <c r="T89"/>
  <c r="R89"/>
  <c r="P89"/>
  <c r="F80"/>
  <c r="E78"/>
  <c r="F52"/>
  <c r="E50"/>
  <c r="J24"/>
  <c r="E24"/>
  <c r="J83"/>
  <c r="J23"/>
  <c r="J21"/>
  <c r="E21"/>
  <c r="J82"/>
  <c r="J20"/>
  <c r="J18"/>
  <c r="E18"/>
  <c r="F55"/>
  <c r="J17"/>
  <c r="J15"/>
  <c r="E15"/>
  <c r="F82"/>
  <c r="J14"/>
  <c r="J12"/>
  <c r="J80"/>
  <c r="E7"/>
  <c r="E76"/>
  <c i="1" r="L50"/>
  <c r="AM50"/>
  <c r="AM49"/>
  <c r="L49"/>
  <c r="AM47"/>
  <c r="L47"/>
  <c r="L45"/>
  <c r="L44"/>
  <c i="3" r="BK89"/>
  <c i="2" r="BK279"/>
  <c r="J219"/>
  <c r="J185"/>
  <c i="3" r="J250"/>
  <c r="J203"/>
  <c r="J132"/>
  <c r="BK113"/>
  <c r="BK99"/>
  <c i="2" r="BK261"/>
  <c r="BK221"/>
  <c r="BK190"/>
  <c r="J182"/>
  <c r="BK149"/>
  <c r="J128"/>
  <c r="BK103"/>
  <c i="3" r="J225"/>
  <c r="J188"/>
  <c r="J150"/>
  <c r="J143"/>
  <c r="J122"/>
  <c r="BK94"/>
  <c i="2" r="J252"/>
  <c r="J227"/>
  <c r="J213"/>
  <c r="BK182"/>
  <c r="J159"/>
  <c r="J138"/>
  <c r="J101"/>
  <c i="3" r="BK293"/>
  <c r="BK277"/>
  <c r="J261"/>
  <c r="BK225"/>
  <c r="BK199"/>
  <c r="J183"/>
  <c r="J140"/>
  <c r="J126"/>
  <c r="J96"/>
  <c i="2" r="J267"/>
  <c r="J217"/>
  <c r="J191"/>
  <c r="J167"/>
  <c r="BK144"/>
  <c r="BK114"/>
  <c i="3" r="J287"/>
  <c r="J273"/>
  <c r="BK250"/>
  <c r="BK221"/>
  <c r="J204"/>
  <c r="J187"/>
  <c r="J157"/>
  <c r="BK135"/>
  <c i="2" r="J285"/>
  <c r="J258"/>
  <c r="BK223"/>
  <c r="BK206"/>
  <c r="J200"/>
  <c r="BK176"/>
  <c r="BK155"/>
  <c r="J120"/>
  <c r="BK94"/>
  <c i="3" r="J276"/>
  <c r="BK261"/>
  <c r="J252"/>
  <c r="J221"/>
  <c r="J181"/>
  <c r="BK155"/>
  <c r="BK123"/>
  <c r="J94"/>
  <c i="2" r="J266"/>
  <c r="BK253"/>
  <c r="J210"/>
  <c r="BK187"/>
  <c r="J146"/>
  <c r="BK130"/>
  <c r="J121"/>
  <c r="J106"/>
  <c i="3" r="BK273"/>
  <c r="BK238"/>
  <c r="BK203"/>
  <c r="J189"/>
  <c r="BK154"/>
  <c r="J130"/>
  <c r="BK242"/>
  <c r="BK215"/>
  <c r="BK185"/>
  <c r="J155"/>
  <c r="BK121"/>
  <c r="BK102"/>
  <c i="2" r="J274"/>
  <c r="J221"/>
  <c r="J208"/>
  <c r="J172"/>
  <c r="BK151"/>
  <c r="BK129"/>
  <c r="BK97"/>
  <c r="J293"/>
  <c r="BK278"/>
  <c r="BK213"/>
  <c i="1" r="AS54"/>
  <c i="3" r="BK148"/>
  <c r="BK101"/>
  <c i="2" r="J257"/>
  <c r="J241"/>
  <c r="BK211"/>
  <c r="J193"/>
  <c r="J151"/>
  <c r="BK131"/>
  <c r="BK106"/>
  <c i="3" r="J230"/>
  <c r="BK208"/>
  <c r="BK191"/>
  <c r="J165"/>
  <c r="J108"/>
  <c r="BK90"/>
  <c i="2" r="J270"/>
  <c r="J243"/>
  <c r="J224"/>
  <c r="J186"/>
  <c r="BK146"/>
  <c r="BK120"/>
  <c r="BK98"/>
  <c r="J90"/>
  <c i="3" r="BK282"/>
  <c r="BK268"/>
  <c r="BK243"/>
  <c r="BK205"/>
  <c r="BK184"/>
  <c r="J146"/>
  <c r="BK132"/>
  <c r="BK124"/>
  <c r="BK92"/>
  <c i="2" r="J253"/>
  <c r="J207"/>
  <c r="BK192"/>
  <c r="J155"/>
  <c r="BK100"/>
  <c i="3" r="J277"/>
  <c r="BK266"/>
  <c r="BK256"/>
  <c r="BK230"/>
  <c r="BK201"/>
  <c r="J153"/>
  <c r="J134"/>
  <c r="J97"/>
  <c i="2" r="BK276"/>
  <c r="BK252"/>
  <c r="BK219"/>
  <c r="J187"/>
  <c r="BK159"/>
  <c r="BK135"/>
  <c r="J116"/>
  <c r="BK102"/>
  <c i="3" r="J282"/>
  <c r="BK257"/>
  <c r="J239"/>
  <c r="BK197"/>
  <c r="J175"/>
  <c r="BK150"/>
  <c r="BK128"/>
  <c i="2" r="J272"/>
  <c r="BK241"/>
  <c r="BK215"/>
  <c r="BK201"/>
  <c r="J178"/>
  <c r="BK142"/>
  <c r="J115"/>
  <c r="BK99"/>
  <c i="3" r="BK274"/>
  <c r="J253"/>
  <c r="BK211"/>
  <c r="BK192"/>
  <c r="BK159"/>
  <c r="BK126"/>
  <c r="BK228"/>
  <c r="J212"/>
  <c r="J196"/>
  <c r="BK156"/>
  <c r="J124"/>
  <c r="BK100"/>
  <c i="2" r="J262"/>
  <c r="BK244"/>
  <c r="BK214"/>
  <c r="BK160"/>
  <c r="BK145"/>
  <c r="J114"/>
  <c r="BK297"/>
  <c r="J287"/>
  <c r="J247"/>
  <c r="BK202"/>
  <c i="3" r="BK252"/>
  <c r="J210"/>
  <c r="J179"/>
  <c r="J119"/>
  <c r="J103"/>
  <c i="2" r="J284"/>
  <c r="BK227"/>
  <c r="BK194"/>
  <c r="BK184"/>
  <c r="BK158"/>
  <c r="J130"/>
  <c r="J113"/>
  <c i="3" r="BK200"/>
  <c r="BK183"/>
  <c r="J156"/>
  <c r="J142"/>
  <c r="BK130"/>
  <c r="J100"/>
  <c i="2" r="BK264"/>
  <c r="BK233"/>
  <c r="J192"/>
  <c r="J166"/>
  <c r="BK140"/>
  <c r="BK115"/>
  <c r="J96"/>
  <c i="3" r="J262"/>
  <c r="J254"/>
  <c r="J213"/>
  <c r="BK193"/>
  <c r="J145"/>
  <c r="BK122"/>
  <c i="2" r="BK299"/>
  <c r="J256"/>
  <c r="BK220"/>
  <c r="J196"/>
  <c r="J150"/>
  <c r="BK128"/>
  <c i="3" r="J293"/>
  <c r="J275"/>
  <c r="J258"/>
  <c r="J244"/>
  <c r="J219"/>
  <c r="BK173"/>
  <c r="BK142"/>
  <c r="J105"/>
  <c i="2" r="J289"/>
  <c r="BK274"/>
  <c r="BK248"/>
  <c r="J189"/>
  <c r="BK167"/>
  <c r="J149"/>
  <c r="J124"/>
  <c r="J105"/>
  <c i="3" r="J285"/>
  <c r="BK255"/>
  <c r="J228"/>
  <c r="BK188"/>
  <c r="BK164"/>
  <c r="BK146"/>
  <c r="J118"/>
  <c i="2" r="J280"/>
  <c r="BK256"/>
  <c r="J225"/>
  <c r="J194"/>
  <c r="BK161"/>
  <c r="J123"/>
  <c r="J108"/>
  <c r="BK93"/>
  <c i="3" r="J264"/>
  <c r="BK209"/>
  <c r="J185"/>
  <c r="BK145"/>
  <c r="BK245"/>
  <c r="BK216"/>
  <c r="J209"/>
  <c r="J159"/>
  <c r="BK129"/>
  <c r="BK96"/>
  <c i="2" r="J259"/>
  <c r="BK237"/>
  <c r="BK212"/>
  <c r="J158"/>
  <c r="J133"/>
  <c r="BK124"/>
  <c r="J99"/>
  <c i="3" r="BK93"/>
  <c i="2" r="BK275"/>
  <c r="J244"/>
  <c i="3" r="J295"/>
  <c r="BK262"/>
  <c r="J232"/>
  <c r="J133"/>
  <c r="BK116"/>
  <c i="2" r="J299"/>
  <c r="BK259"/>
  <c r="J228"/>
  <c r="BK204"/>
  <c r="BK172"/>
  <c r="BK143"/>
  <c r="J126"/>
  <c i="3" r="J251"/>
  <c r="J217"/>
  <c r="BK190"/>
  <c r="J149"/>
  <c r="BK134"/>
  <c r="BK112"/>
  <c r="BK91"/>
  <c i="2" r="J271"/>
  <c r="J263"/>
  <c r="BK222"/>
  <c r="J170"/>
  <c r="J148"/>
  <c r="J125"/>
  <c r="BK113"/>
  <c r="J91"/>
  <c i="3" r="BK275"/>
  <c r="BK260"/>
  <c r="BK222"/>
  <c r="BK187"/>
  <c r="BK151"/>
  <c r="BK131"/>
  <c r="J101"/>
  <c i="2" r="J278"/>
  <c r="BK254"/>
  <c r="BK218"/>
  <c r="J197"/>
  <c r="J174"/>
  <c r="J141"/>
  <c r="J109"/>
  <c i="3" r="J280"/>
  <c r="BK264"/>
  <c r="J245"/>
  <c r="BK210"/>
  <c r="J191"/>
  <c r="J152"/>
  <c r="BK114"/>
  <c r="J93"/>
  <c i="2" r="BK268"/>
  <c r="BK217"/>
  <c r="J205"/>
  <c r="J180"/>
  <c r="BK162"/>
  <c r="BK148"/>
  <c r="J117"/>
  <c r="J89"/>
  <c i="3" r="BK269"/>
  <c r="J260"/>
  <c r="J246"/>
  <c r="J208"/>
  <c r="J184"/>
  <c r="BK149"/>
  <c r="J131"/>
  <c r="BK97"/>
  <c i="2" r="BK286"/>
  <c r="J261"/>
  <c r="J233"/>
  <c r="J199"/>
  <c r="J156"/>
  <c r="BK138"/>
  <c r="BK126"/>
  <c r="BK105"/>
  <c r="BK90"/>
  <c i="3" r="BK220"/>
  <c r="BK202"/>
  <c r="BK195"/>
  <c r="BK167"/>
  <c r="BK137"/>
  <c r="J236"/>
  <c r="BK186"/>
  <c r="BK157"/>
  <c r="J135"/>
  <c r="BK103"/>
  <c i="2" r="BK270"/>
  <c r="BK247"/>
  <c r="BK216"/>
  <c r="J163"/>
  <c r="J135"/>
  <c r="BK118"/>
  <c i="3" r="J98"/>
  <c i="2" r="J269"/>
  <c r="J204"/>
  <c i="3" r="BK285"/>
  <c r="J268"/>
  <c r="J249"/>
  <c r="BK182"/>
  <c r="J111"/>
  <c r="BK95"/>
  <c i="2" r="J260"/>
  <c r="BK235"/>
  <c r="J220"/>
  <c r="BK189"/>
  <c r="BK154"/>
  <c r="BK134"/>
  <c i="3" r="J266"/>
  <c r="BK214"/>
  <c r="J193"/>
  <c r="BK162"/>
  <c i="2" r="BK156"/>
  <c r="BK121"/>
  <c r="J97"/>
  <c i="3" r="BK295"/>
  <c r="J281"/>
  <c r="J256"/>
  <c r="BK206"/>
  <c r="J171"/>
  <c r="J141"/>
  <c r="J128"/>
  <c r="BK111"/>
  <c i="2" r="J297"/>
  <c r="J230"/>
  <c r="J198"/>
  <c r="BK186"/>
  <c r="J153"/>
  <c r="BK139"/>
  <c r="BK95"/>
  <c i="3" r="J265"/>
  <c r="J238"/>
  <c r="J218"/>
  <c r="J199"/>
  <c r="J144"/>
  <c r="BK109"/>
  <c r="J90"/>
  <c i="2" r="BK267"/>
  <c r="J251"/>
  <c r="J216"/>
  <c r="J203"/>
  <c r="BK163"/>
  <c r="J143"/>
  <c r="J118"/>
  <c r="J100"/>
  <c i="3" r="BK280"/>
  <c r="BK267"/>
  <c r="J234"/>
  <c r="BK194"/>
  <c r="J163"/>
  <c r="BK133"/>
  <c r="J113"/>
  <c r="J91"/>
  <c i="2" r="BK263"/>
  <c r="J226"/>
  <c r="BK209"/>
  <c r="J190"/>
  <c r="J160"/>
  <c r="J139"/>
  <c r="J112"/>
  <c r="BK96"/>
  <c i="3" r="J272"/>
  <c r="J248"/>
  <c r="J160"/>
  <c r="J223"/>
  <c r="J211"/>
  <c r="BK189"/>
  <c r="J161"/>
  <c r="J137"/>
  <c i="2" r="BK285"/>
  <c r="J250"/>
  <c r="BK226"/>
  <c r="BK203"/>
  <c r="BK168"/>
  <c r="BK150"/>
  <c r="BK108"/>
  <c r="J95"/>
  <c r="BK291"/>
  <c r="BK271"/>
  <c r="J211"/>
  <c i="3" r="BK287"/>
  <c r="BK259"/>
  <c r="BK244"/>
  <c r="BK125"/>
  <c r="BK108"/>
  <c i="2" r="BK272"/>
  <c r="J248"/>
  <c r="BK224"/>
  <c r="BK196"/>
  <c r="J161"/>
  <c r="J136"/>
  <c i="3" r="J255"/>
  <c r="J222"/>
  <c r="J195"/>
  <c r="BK175"/>
  <c i="2" r="J273"/>
  <c r="J239"/>
  <c r="BK200"/>
  <c r="BK165"/>
  <c r="J102"/>
  <c i="3" r="BK160"/>
  <c r="BK144"/>
  <c r="J129"/>
  <c r="BK98"/>
  <c i="2" r="BK273"/>
  <c r="J206"/>
  <c r="BK178"/>
  <c r="J145"/>
  <c r="BK116"/>
  <c i="3" r="J289"/>
  <c r="J267"/>
  <c r="BK232"/>
  <c r="J215"/>
  <c r="J200"/>
  <c r="J164"/>
  <c r="J127"/>
  <c i="2" r="J286"/>
  <c r="BK262"/>
  <c r="J237"/>
  <c r="BK208"/>
  <c r="J201"/>
  <c r="BK170"/>
  <c r="J144"/>
  <c r="BK112"/>
  <c r="J93"/>
  <c i="3" r="J274"/>
  <c r="BK263"/>
  <c r="BK253"/>
  <c r="BK196"/>
  <c r="BK177"/>
  <c r="J162"/>
  <c r="J136"/>
  <c r="J116"/>
  <c r="J92"/>
  <c i="2" r="BK277"/>
  <c r="BK251"/>
  <c r="J223"/>
  <c r="BK197"/>
  <c r="BK164"/>
  <c r="J140"/>
  <c r="BK127"/>
  <c r="J98"/>
  <c i="3" r="BK270"/>
  <c r="BK161"/>
  <c r="BK239"/>
  <c r="BK213"/>
  <c r="J194"/>
  <c r="BK163"/>
  <c r="BK143"/>
  <c r="BK115"/>
  <c i="2" r="J255"/>
  <c r="J218"/>
  <c r="BK195"/>
  <c r="J164"/>
  <c r="BK136"/>
  <c r="BK104"/>
  <c i="3" r="J104"/>
  <c i="2" r="BK289"/>
  <c r="BK265"/>
  <c r="BK188"/>
  <c i="3" r="BK283"/>
  <c r="BK223"/>
  <c r="BK181"/>
  <c r="J123"/>
  <c r="BK104"/>
  <c i="2" r="BK287"/>
  <c r="BK255"/>
  <c r="BK225"/>
  <c r="J188"/>
  <c r="J176"/>
  <c r="J137"/>
  <c r="BK125"/>
  <c i="3" r="BK247"/>
  <c r="J216"/>
  <c r="BK179"/>
  <c r="BK141"/>
  <c r="BK119"/>
  <c r="J99"/>
  <c i="2" r="J275"/>
  <c r="J249"/>
  <c i="3" r="J269"/>
  <c r="BK258"/>
  <c r="J220"/>
  <c r="J198"/>
  <c r="J158"/>
  <c r="BK138"/>
  <c r="J89"/>
  <c i="2" r="J268"/>
  <c r="J222"/>
  <c r="BK199"/>
  <c r="BK193"/>
  <c r="J168"/>
  <c r="J142"/>
  <c i="3" r="J283"/>
  <c r="BK271"/>
  <c r="J257"/>
  <c r="BK234"/>
  <c r="J177"/>
  <c r="J151"/>
  <c r="J112"/>
  <c r="J95"/>
  <c i="2" r="BK266"/>
  <c r="BK250"/>
  <c r="J202"/>
  <c r="BK174"/>
  <c r="J154"/>
  <c r="BK133"/>
  <c r="BK109"/>
  <c r="BK91"/>
  <c i="3" r="BK272"/>
  <c r="BK251"/>
  <c r="BK218"/>
  <c r="J190"/>
  <c r="BK165"/>
  <c r="J147"/>
  <c r="BK127"/>
  <c i="2" r="BK281"/>
  <c r="J264"/>
  <c r="BK239"/>
  <c r="J214"/>
  <c r="BK191"/>
  <c r="BK152"/>
  <c r="J134"/>
  <c r="BK111"/>
  <c r="BK92"/>
  <c i="3" r="BK254"/>
  <c r="J214"/>
  <c r="J205"/>
  <c r="J197"/>
  <c r="J169"/>
  <c r="BK140"/>
  <c r="J247"/>
  <c r="BK219"/>
  <c r="J201"/>
  <c r="BK171"/>
  <c r="J138"/>
  <c r="BK106"/>
  <c i="2" r="BK280"/>
  <c r="BK249"/>
  <c r="J184"/>
  <c r="BK157"/>
  <c r="J132"/>
  <c r="BK101"/>
  <c r="BK89"/>
  <c i="3" r="BK105"/>
  <c i="2" r="BK284"/>
  <c r="J212"/>
  <c i="3" r="BK289"/>
  <c r="BK281"/>
  <c r="J206"/>
  <c r="BK147"/>
  <c r="J109"/>
  <c i="2" r="BK293"/>
  <c r="BK258"/>
  <c r="BK243"/>
  <c r="BK185"/>
  <c r="J162"/>
  <c r="BK141"/>
  <c r="BK123"/>
  <c i="3" r="BK236"/>
  <c r="J202"/>
  <c r="BK169"/>
  <c r="J148"/>
  <c r="BK136"/>
  <c r="J106"/>
  <c i="2" r="J276"/>
  <c r="BK269"/>
  <c r="BK230"/>
  <c r="BK210"/>
  <c r="BK180"/>
  <c r="J157"/>
  <c r="BK137"/>
  <c r="J111"/>
  <c r="J92"/>
  <c i="3" r="BK265"/>
  <c r="BK246"/>
  <c r="J207"/>
  <c r="J186"/>
  <c r="BK152"/>
  <c r="J139"/>
  <c r="J114"/>
  <c i="2" r="J277"/>
  <c r="J235"/>
  <c r="J209"/>
  <c r="J195"/>
  <c r="J152"/>
  <c r="J129"/>
  <c r="J94"/>
  <c i="3" r="BK276"/>
  <c r="J263"/>
  <c r="BK248"/>
  <c r="BK212"/>
  <c r="J192"/>
  <c r="J154"/>
  <c r="J121"/>
  <c r="J102"/>
  <c i="2" r="J279"/>
  <c r="J254"/>
  <c r="J215"/>
  <c r="BK198"/>
  <c r="J165"/>
  <c r="BK153"/>
  <c r="J127"/>
  <c r="J103"/>
  <c i="3" r="J270"/>
  <c r="J259"/>
  <c r="J243"/>
  <c r="BK204"/>
  <c r="J167"/>
  <c r="BK158"/>
  <c r="J115"/>
  <c i="2" r="J291"/>
  <c r="J265"/>
  <c r="BK260"/>
  <c r="BK228"/>
  <c r="BK207"/>
  <c r="BK147"/>
  <c r="BK132"/>
  <c r="BK117"/>
  <c r="J104"/>
  <c i="3" r="J271"/>
  <c r="BK249"/>
  <c r="J242"/>
  <c r="BK198"/>
  <c r="J173"/>
  <c r="BK153"/>
  <c r="J125"/>
  <c r="BK217"/>
  <c r="BK207"/>
  <c r="J182"/>
  <c r="BK139"/>
  <c r="BK118"/>
  <c i="2" r="J281"/>
  <c r="BK257"/>
  <c r="BK205"/>
  <c r="BK166"/>
  <c r="J147"/>
  <c r="J131"/>
  <c l="1" r="BK88"/>
  <c r="BK87"/>
  <c r="J87"/>
  <c r="J60"/>
  <c r="T288"/>
  <c r="R88"/>
  <c r="R87"/>
  <c r="P283"/>
  <c r="P282"/>
  <c r="T296"/>
  <c r="T295"/>
  <c r="T88"/>
  <c r="T87"/>
  <c r="T86"/>
  <c r="T283"/>
  <c r="T282"/>
  <c r="P296"/>
  <c r="P295"/>
  <c r="R283"/>
  <c r="R282"/>
  <c r="BK296"/>
  <c r="J296"/>
  <c r="J66"/>
  <c r="P88"/>
  <c r="P87"/>
  <c r="P86"/>
  <c i="1" r="AU55"/>
  <c i="2" r="BK288"/>
  <c r="J288"/>
  <c r="J64"/>
  <c i="3" r="BK88"/>
  <c r="BK87"/>
  <c r="J87"/>
  <c r="J60"/>
  <c i="2" r="BK283"/>
  <c r="J283"/>
  <c r="J63"/>
  <c r="R288"/>
  <c r="R296"/>
  <c r="R295"/>
  <c i="3" r="P88"/>
  <c r="P87"/>
  <c r="P86"/>
  <c i="1" r="AU56"/>
  <c i="2" r="P288"/>
  <c i="3" r="R88"/>
  <c r="R87"/>
  <c r="R86"/>
  <c r="T88"/>
  <c r="T87"/>
  <c r="T86"/>
  <c r="BK279"/>
  <c r="J279"/>
  <c r="J63"/>
  <c r="P279"/>
  <c r="P278"/>
  <c r="R279"/>
  <c r="R278"/>
  <c r="T279"/>
  <c r="T278"/>
  <c r="BK284"/>
  <c r="J284"/>
  <c r="J64"/>
  <c r="P284"/>
  <c r="R284"/>
  <c r="T284"/>
  <c r="BK292"/>
  <c r="J292"/>
  <c r="J66"/>
  <c r="P292"/>
  <c r="P291"/>
  <c r="R292"/>
  <c r="R291"/>
  <c r="T292"/>
  <c r="T291"/>
  <c i="2" r="F83"/>
  <c r="BF94"/>
  <c r="BF96"/>
  <c r="BF105"/>
  <c r="BF114"/>
  <c r="BF121"/>
  <c r="BF137"/>
  <c r="BF138"/>
  <c r="BF147"/>
  <c r="BF152"/>
  <c r="BF162"/>
  <c r="BF180"/>
  <c r="BF185"/>
  <c r="BF187"/>
  <c r="BF189"/>
  <c r="BF191"/>
  <c r="BF201"/>
  <c r="BF208"/>
  <c r="BF209"/>
  <c r="BF210"/>
  <c r="BF222"/>
  <c r="BF223"/>
  <c r="BF224"/>
  <c r="BF241"/>
  <c r="BF250"/>
  <c r="BF251"/>
  <c r="BF252"/>
  <c r="BF253"/>
  <c r="BF263"/>
  <c r="BF265"/>
  <c r="BF268"/>
  <c r="BF275"/>
  <c r="BF276"/>
  <c r="BF277"/>
  <c i="3" r="J54"/>
  <c r="BF89"/>
  <c r="BF97"/>
  <c r="BF113"/>
  <c r="BF114"/>
  <c r="BF118"/>
  <c r="BF122"/>
  <c r="BF123"/>
  <c r="BF127"/>
  <c r="BF128"/>
  <c r="BF129"/>
  <c r="BF132"/>
  <c r="BF144"/>
  <c r="BF192"/>
  <c r="BF198"/>
  <c r="BF199"/>
  <c r="BF203"/>
  <c r="BF208"/>
  <c r="BF221"/>
  <c r="BF272"/>
  <c r="BF131"/>
  <c r="BF133"/>
  <c r="BF138"/>
  <c r="BF150"/>
  <c r="BF151"/>
  <c r="BF157"/>
  <c r="BF158"/>
  <c r="BF177"/>
  <c r="BF181"/>
  <c r="BF182"/>
  <c r="BF183"/>
  <c r="BF186"/>
  <c r="BF187"/>
  <c r="BF188"/>
  <c r="BF212"/>
  <c r="BF217"/>
  <c r="BF225"/>
  <c r="BF228"/>
  <c r="BF230"/>
  <c r="BF232"/>
  <c r="BF234"/>
  <c r="BF243"/>
  <c r="BF244"/>
  <c r="BF245"/>
  <c r="BF265"/>
  <c r="BF266"/>
  <c r="BF267"/>
  <c i="2" r="E48"/>
  <c r="J54"/>
  <c r="BF89"/>
  <c r="BF91"/>
  <c r="BF92"/>
  <c r="BF95"/>
  <c r="BF97"/>
  <c r="BF98"/>
  <c r="BF102"/>
  <c r="BF108"/>
  <c r="BF116"/>
  <c r="BF118"/>
  <c r="BF123"/>
  <c r="BF124"/>
  <c r="BF128"/>
  <c r="BF129"/>
  <c r="BF131"/>
  <c r="BF141"/>
  <c r="BF148"/>
  <c r="BF149"/>
  <c r="BF156"/>
  <c r="BF157"/>
  <c r="BF166"/>
  <c r="BF167"/>
  <c r="BF170"/>
  <c r="BF184"/>
  <c r="BF194"/>
  <c r="BF202"/>
  <c r="BF203"/>
  <c r="BF218"/>
  <c r="BF219"/>
  <c r="BF221"/>
  <c r="BF274"/>
  <c r="BF289"/>
  <c i="3" r="J55"/>
  <c r="F82"/>
  <c r="BF98"/>
  <c r="BF101"/>
  <c r="BF102"/>
  <c r="BF104"/>
  <c r="BF109"/>
  <c r="BF135"/>
  <c r="BF141"/>
  <c r="BF142"/>
  <c r="BF143"/>
  <c r="BF145"/>
  <c r="BF200"/>
  <c r="BF209"/>
  <c r="BF211"/>
  <c r="BF214"/>
  <c r="BF271"/>
  <c r="BF273"/>
  <c r="BF275"/>
  <c r="BF281"/>
  <c r="BF283"/>
  <c i="2" r="F54"/>
  <c r="J55"/>
  <c r="BF90"/>
  <c r="BF93"/>
  <c r="BF99"/>
  <c r="BF100"/>
  <c r="BF101"/>
  <c r="BF106"/>
  <c r="BF113"/>
  <c r="BF120"/>
  <c r="BF125"/>
  <c r="BF136"/>
  <c r="BF145"/>
  <c r="BF146"/>
  <c r="BF192"/>
  <c r="BF193"/>
  <c r="BF195"/>
  <c r="BF211"/>
  <c r="BF212"/>
  <c r="BF225"/>
  <c r="BF228"/>
  <c r="BF271"/>
  <c r="BF272"/>
  <c r="BF280"/>
  <c r="BF287"/>
  <c i="3" r="E48"/>
  <c r="F55"/>
  <c r="BF99"/>
  <c r="BF108"/>
  <c r="BF112"/>
  <c r="BF116"/>
  <c r="BF149"/>
  <c r="BF152"/>
  <c r="BF155"/>
  <c r="BF160"/>
  <c r="BF162"/>
  <c r="BF169"/>
  <c r="BF171"/>
  <c r="BF179"/>
  <c r="BF197"/>
  <c r="BF202"/>
  <c r="BF205"/>
  <c r="BF206"/>
  <c r="BF207"/>
  <c r="BF222"/>
  <c r="BF223"/>
  <c r="BF242"/>
  <c r="BF246"/>
  <c r="BF251"/>
  <c r="BF259"/>
  <c r="BF260"/>
  <c r="BF268"/>
  <c r="BF270"/>
  <c r="BF276"/>
  <c r="BF277"/>
  <c r="BF285"/>
  <c r="BF289"/>
  <c i="2" r="J52"/>
  <c r="BF109"/>
  <c r="BF111"/>
  <c r="BF112"/>
  <c r="BF127"/>
  <c r="BF150"/>
  <c r="BF158"/>
  <c r="BF163"/>
  <c r="BF182"/>
  <c r="BF188"/>
  <c r="BF213"/>
  <c r="BF227"/>
  <c r="BF230"/>
  <c r="BF237"/>
  <c r="BF243"/>
  <c r="BF244"/>
  <c r="BF247"/>
  <c r="BF248"/>
  <c r="BF257"/>
  <c r="BF260"/>
  <c r="BF262"/>
  <c r="BF264"/>
  <c r="BF284"/>
  <c r="BF299"/>
  <c i="3" r="J80"/>
  <c r="BF90"/>
  <c r="BF93"/>
  <c r="BF106"/>
  <c r="BF119"/>
  <c r="BF136"/>
  <c r="BF137"/>
  <c r="BF148"/>
  <c r="BF156"/>
  <c r="BF159"/>
  <c r="BF164"/>
  <c r="BF175"/>
  <c r="BF189"/>
  <c r="BF190"/>
  <c r="BF191"/>
  <c r="BF194"/>
  <c r="BF195"/>
  <c r="BF201"/>
  <c r="BF210"/>
  <c r="BF215"/>
  <c r="BF247"/>
  <c r="BF254"/>
  <c r="BF255"/>
  <c r="BF263"/>
  <c r="BF274"/>
  <c r="BF282"/>
  <c i="2" r="BF103"/>
  <c r="BF104"/>
  <c r="BF117"/>
  <c r="BF130"/>
  <c r="BF132"/>
  <c r="BF133"/>
  <c r="BF134"/>
  <c r="BF135"/>
  <c r="BF142"/>
  <c r="BF151"/>
  <c r="BF153"/>
  <c r="BF154"/>
  <c r="BF160"/>
  <c r="BF161"/>
  <c r="BF174"/>
  <c r="BF176"/>
  <c r="BF190"/>
  <c r="BF196"/>
  <c r="BF198"/>
  <c r="BF204"/>
  <c r="BF205"/>
  <c r="BF206"/>
  <c r="BF215"/>
  <c r="BF220"/>
  <c r="BF255"/>
  <c r="BF256"/>
  <c r="BF278"/>
  <c r="BF279"/>
  <c r="BF285"/>
  <c r="BF286"/>
  <c i="3" r="BF96"/>
  <c r="BF103"/>
  <c r="BF115"/>
  <c r="BF124"/>
  <c r="BF125"/>
  <c r="BF139"/>
  <c r="BF146"/>
  <c r="BF147"/>
  <c r="BF153"/>
  <c r="BF154"/>
  <c r="BF161"/>
  <c r="BF163"/>
  <c r="BF165"/>
  <c r="BF167"/>
  <c r="BF173"/>
  <c r="BF184"/>
  <c r="BF185"/>
  <c r="BF196"/>
  <c r="BF220"/>
  <c r="BF238"/>
  <c r="BF248"/>
  <c r="BF249"/>
  <c r="BF250"/>
  <c r="BF252"/>
  <c r="BF253"/>
  <c r="BF257"/>
  <c r="BF258"/>
  <c r="BF261"/>
  <c r="BF262"/>
  <c i="2" r="BF115"/>
  <c r="BF126"/>
  <c r="BF139"/>
  <c r="BF140"/>
  <c r="BF143"/>
  <c r="BF144"/>
  <c r="BF155"/>
  <c r="BF159"/>
  <c r="BF178"/>
  <c r="BF199"/>
  <c r="BF207"/>
  <c r="BF214"/>
  <c r="BF254"/>
  <c r="BF266"/>
  <c r="BF270"/>
  <c r="BF281"/>
  <c r="BF291"/>
  <c r="BF293"/>
  <c i="3" r="BF92"/>
  <c r="BF105"/>
  <c r="BF111"/>
  <c r="BF121"/>
  <c r="BF126"/>
  <c r="BF130"/>
  <c r="BF134"/>
  <c r="BF140"/>
  <c r="BF193"/>
  <c r="BF204"/>
  <c r="BF213"/>
  <c r="BF216"/>
  <c r="BF218"/>
  <c r="BF219"/>
  <c r="BF236"/>
  <c r="BF239"/>
  <c r="BF256"/>
  <c r="BF264"/>
  <c r="BF269"/>
  <c r="BF280"/>
  <c r="BF287"/>
  <c r="BF293"/>
  <c r="BF295"/>
  <c i="2" r="BF164"/>
  <c r="BF165"/>
  <c r="BF168"/>
  <c r="BF172"/>
  <c r="BF186"/>
  <c r="BF197"/>
  <c r="BF200"/>
  <c r="BF216"/>
  <c r="BF217"/>
  <c r="BF226"/>
  <c r="BF233"/>
  <c r="BF235"/>
  <c r="BF239"/>
  <c r="BF249"/>
  <c r="BF258"/>
  <c r="BF259"/>
  <c r="BF261"/>
  <c r="BF267"/>
  <c r="BF269"/>
  <c r="BF273"/>
  <c r="BF297"/>
  <c i="3" r="BF91"/>
  <c r="BF94"/>
  <c r="BF95"/>
  <c r="BF100"/>
  <c r="F36"/>
  <c i="1" r="BC56"/>
  <c i="2" r="J33"/>
  <c i="1" r="AV55"/>
  <c i="2" r="F33"/>
  <c i="1" r="AZ55"/>
  <c i="3" r="F33"/>
  <c i="1" r="AZ56"/>
  <c i="2" r="F36"/>
  <c i="1" r="BC55"/>
  <c i="3" r="J33"/>
  <c i="1" r="AV56"/>
  <c i="2" r="F37"/>
  <c i="1" r="BD55"/>
  <c i="2" r="F35"/>
  <c i="1" r="BB55"/>
  <c i="3" r="F37"/>
  <c i="1" r="BD56"/>
  <c i="3" r="F35"/>
  <c i="1" r="BB56"/>
  <c i="2" l="1" r="R86"/>
  <c r="BK282"/>
  <c r="J282"/>
  <c r="J62"/>
  <c r="J88"/>
  <c r="J61"/>
  <c r="BK295"/>
  <c r="J295"/>
  <c r="J65"/>
  <c i="3" r="J88"/>
  <c r="J61"/>
  <c i="2" r="BK86"/>
  <c r="J86"/>
  <c i="3" r="BK278"/>
  <c r="J278"/>
  <c r="J62"/>
  <c r="BK291"/>
  <c r="J291"/>
  <c r="J65"/>
  <c i="1" r="BD54"/>
  <c r="W33"/>
  <c r="AZ54"/>
  <c r="W29"/>
  <c i="2" r="F34"/>
  <c i="1" r="BA55"/>
  <c r="BB54"/>
  <c r="W31"/>
  <c i="2" r="J34"/>
  <c i="1" r="AW55"/>
  <c r="AT55"/>
  <c r="BC54"/>
  <c r="W32"/>
  <c i="3" r="J34"/>
  <c i="1" r="AW56"/>
  <c r="AT56"/>
  <c i="2" r="J30"/>
  <c i="1" r="AG55"/>
  <c r="AU54"/>
  <c i="3" r="F34"/>
  <c i="1" r="BA56"/>
  <c i="2" l="1" r="J39"/>
  <c i="3" r="BK86"/>
  <c r="J86"/>
  <c i="2" r="J59"/>
  <c i="1" r="AN55"/>
  <c r="AY54"/>
  <c i="3" r="J30"/>
  <c i="1" r="AG56"/>
  <c r="AN56"/>
  <c r="AX54"/>
  <c r="BA54"/>
  <c r="W30"/>
  <c r="AV54"/>
  <c r="AK29"/>
  <c i="3" l="1" r="J59"/>
  <c r="J39"/>
  <c i="1" r="AW54"/>
  <c r="AK30"/>
  <c r="AG54"/>
  <c r="AK26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<sst xmlns="http://schemas.openxmlformats.org/spreadsheetml/2006/main">
  <si>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</si>
  <si>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</si>
  <si>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</si>
  <si>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</si>
  <si>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</si>
  <si>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{cf116817-6b61-489f-947b-c0c924bcf11d}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</si>
  <si>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</si>
  <si>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</si>
  <si>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</si>
  <si>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</si>
  <si>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</si>
  <si>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</si>
  <si>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</si>
  <si>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2017/015_revize</t>
  </si>
  <si>
    <t>Stavba:</t>
  </si>
  <si>
    <t>Novostavba dvou RD, lokalita Častolovice</t>
  </si>
  <si>
    <t>KSO:</t>
  </si>
  <si>
    <t/>
  </si>
  <si>
    <t>CC-CZ:</t>
  </si>
  <si>
    <t>Místo:</t>
  </si>
  <si>
    <t xml:space="preserve"> </t>
  </si>
  <si>
    <t>Datum:</t>
  </si>
  <si>
    <t>27. 10. 2020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</si>
  <si>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</si>
  <si>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</si>
  <si>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</si>
  <si>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</si>
  <si>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</si>
  <si>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</si>
  <si>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</si>
  <si>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</si>
  <si>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 xml:space="preserve">Konkrétní uvedené typy výrobku  je pouze referenční z hlediska požadovaných vlastností._x000d_
_x000d_
_x000d_
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</si>
  <si>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</si>
  <si>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</si>
  <si>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</si>
  <si>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</si>
  <si>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</si>
  <si>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</si>
  <si>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</si>
  <si>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</si>
  <si>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</si>
  <si>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</si>
  <si>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</si>
  <si>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</si>
  <si>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</si>
  <si>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</si>
  <si>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</si>
  <si>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</si>
  <si>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</si>
  <si>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</si>
  <si>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</si>
  <si>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</si>
  <si>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</si>
  <si>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</si>
  <si>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</si>
  <si>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</si>
  <si>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</si>
  <si>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</si>
  <si>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</si>
  <si>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</si>
  <si>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</si>
  <si>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</si>
  <si>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</si>
  <si>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</si>
  <si>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</si>
  <si>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</si>
  <si>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</si>
  <si>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</si>
  <si>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</si>
  <si>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</si>
  <si>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</si>
  <si>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</si>
  <si>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RD1</t>
  </si>
  <si>
    <t>STA</t>
  </si>
  <si>
    <t>1</t>
  </si>
  <si>
    <t>{5deeafc9-fb10-4751-876d-6546b1dc4bca}</t>
  </si>
  <si>
    <t>SO02</t>
  </si>
  <si>
    <t>RD2</t>
  </si>
  <si>
    <t>{081a2268-bfdb-42e8-b3e5-3a66bc02db91}</t>
  </si>
  <si>
    <t>KRYCÍ LIST SOUPISU PRACÍ</t>
  </si>
  <si>
    <t>Objekt:</t>
  </si>
  <si>
    <t>SO01 - RD1</t>
  </si>
  <si>
    <t xml:space="preserve">Konkrétní uvedené typy výrobku  je pouze referenční z hlediska požadovaných vlastností.   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</si>
  <si>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</si>
  <si>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</si>
  <si>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</si>
  <si>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</si>
  <si>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</si>
  <si>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</si>
  <si>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>M - Práce a dodávky M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</si>
  <si>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</si>
  <si>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</si>
  <si>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</si>
  <si>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</si>
  <si>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</si>
  <si>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</si>
  <si>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</si>
  <si>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</si>
  <si>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</si>
  <si>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</si>
  <si>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</si>
  <si>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</si>
  <si>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</si>
  <si>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</si>
  <si>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</si>
  <si>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</si>
  <si>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</si>
  <si>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</si>
  <si>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</si>
  <si>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</si>
  <si>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</si>
  <si>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741</t>
  </si>
  <si>
    <t>Elektroinstalace - silnoproud</t>
  </si>
  <si>
    <t>K</t>
  </si>
  <si>
    <t>741110053</t>
  </si>
  <si>
    <t>Montáž trubek elektroinstalačních s nasunutím nebo našroubováním do krabic plastových ohebných, uložených volně, vnější Ø přes 35 mm</t>
  </si>
  <si>
    <t>m</t>
  </si>
  <si>
    <t>CS ÚRS 2020 01</t>
  </si>
  <si>
    <t>16</t>
  </si>
  <si>
    <t>-2117074234</t>
  </si>
  <si>
    <t>M</t>
  </si>
  <si>
    <t>34571362</t>
  </si>
  <si>
    <t>trubka elektroinstalační HDPE tuhá dvouplášťová korugovaná D 52/63mm</t>
  </si>
  <si>
    <t>32</t>
  </si>
  <si>
    <t>-2098571512</t>
  </si>
  <si>
    <t>3</t>
  </si>
  <si>
    <t>741110514</t>
  </si>
  <si>
    <t>Montáž lišt a kanálků elektroinstalačních se spojkami, ohyby a rohy a s nasunutím do krabic vkládacích s víčkem, šířky do přes 180 do 250 mm</t>
  </si>
  <si>
    <t>313245132</t>
  </si>
  <si>
    <t>4</t>
  </si>
  <si>
    <t>34575495</t>
  </si>
  <si>
    <t>žlab kabelový pozinkovaný 2m/ks 100X250</t>
  </si>
  <si>
    <t>-157851426</t>
  </si>
  <si>
    <t>5</t>
  </si>
  <si>
    <t>34575004</t>
  </si>
  <si>
    <t>víko žlabu pozinkované 2m/ks š 250mm</t>
  </si>
  <si>
    <t>-1526643138</t>
  </si>
  <si>
    <t>6</t>
  </si>
  <si>
    <t>741112061</t>
  </si>
  <si>
    <t>Montáž krabic elektroinstalačních bez napojení na trubky a lišty, demontáže a montáže víčka a přístroje přístrojových zapuštěných plastových kruhových</t>
  </si>
  <si>
    <t>kus</t>
  </si>
  <si>
    <t>-151724342</t>
  </si>
  <si>
    <t>7</t>
  </si>
  <si>
    <t>34571532</t>
  </si>
  <si>
    <t>krabice přístrojová odbočná s víčkem z PH, 107x107mm, hloubka 50mm</t>
  </si>
  <si>
    <t>-995712571</t>
  </si>
  <si>
    <t>8</t>
  </si>
  <si>
    <t>34571511</t>
  </si>
  <si>
    <t>krabice přístrojová instalační 500V, D 69mmx30mm</t>
  </si>
  <si>
    <t>1681545698</t>
  </si>
  <si>
    <t>9</t>
  </si>
  <si>
    <t>741112101</t>
  </si>
  <si>
    <t>Montáž krabic elektroinstalačních bez napojení na trubky a lišty, demontáže a montáže víčka a přístroje rozvodek se zapojením vodičů na svorkovnici zapuštěných plastových kruhových</t>
  </si>
  <si>
    <t>-2067867755</t>
  </si>
  <si>
    <t>10</t>
  </si>
  <si>
    <t>1216900</t>
  </si>
  <si>
    <t>KRABICE S VENECKEM KR 97/5 KA</t>
  </si>
  <si>
    <t>531879509</t>
  </si>
  <si>
    <t>11</t>
  </si>
  <si>
    <t>741112103</t>
  </si>
  <si>
    <t>Montáž krabic elektroinstalačních bez napojení na trubky a lišty, demontáže a montáže víčka a přístroje rozvodek se zapojením vodičů na svorkovnici zapuštěných plastových čtyřhranných</t>
  </si>
  <si>
    <t>-1015676374</t>
  </si>
  <si>
    <t>12</t>
  </si>
  <si>
    <t>34562905</t>
  </si>
  <si>
    <t>svornice ochranná 6236-30 16mm2 63A</t>
  </si>
  <si>
    <t>1744365601</t>
  </si>
  <si>
    <t>13</t>
  </si>
  <si>
    <t>-1306822462</t>
  </si>
  <si>
    <t>14</t>
  </si>
  <si>
    <t>3456200R</t>
  </si>
  <si>
    <t>svornice s krytem</t>
  </si>
  <si>
    <t>1441014546</t>
  </si>
  <si>
    <t>741112201</t>
  </si>
  <si>
    <t>Montáž krabic pancéřových bez napojení na trubky a lišty a demontáže a montáže víčka protahovacích nebo odbočných plastových čtyřhranných, vel. 120x120 mm</t>
  </si>
  <si>
    <t>-470450320</t>
  </si>
  <si>
    <t>34571428</t>
  </si>
  <si>
    <t>krabice pancéřová z PH 117x117x58mm svorkovnicí krabicovou šroubovací s vodiči 16x4 mm2</t>
  </si>
  <si>
    <t>-759655328</t>
  </si>
  <si>
    <t>17</t>
  </si>
  <si>
    <t>741122015</t>
  </si>
  <si>
    <t>Montáž kabelů měděných bez ukončení uložených pod omítku plných kulatých (CYKY), počtu a průřezu žil 3x1,5 mm2</t>
  </si>
  <si>
    <t>1588957544</t>
  </si>
  <si>
    <t>18</t>
  </si>
  <si>
    <t>34111030</t>
  </si>
  <si>
    <t>kabel silový s Cu jádrem 1kV 3x1,5mm2</t>
  </si>
  <si>
    <t>397173031</t>
  </si>
  <si>
    <t>P</t>
  </si>
  <si>
    <t>Poznámka k položce:_x000d_
3O</t>
  </si>
  <si>
    <t>19</t>
  </si>
  <si>
    <t>388638231</t>
  </si>
  <si>
    <t>20</t>
  </si>
  <si>
    <t>1229582128</t>
  </si>
  <si>
    <t>Poznámka k položce:_x000d_
3J</t>
  </si>
  <si>
    <t>741122016</t>
  </si>
  <si>
    <t>Montáž kabelů měděných bez ukončení uložených pod omítku plných kulatých (CYKY), počtu a průřezu žil 3x2,5 až 6 mm2</t>
  </si>
  <si>
    <t>-662453844</t>
  </si>
  <si>
    <t>22</t>
  </si>
  <si>
    <t>34111036</t>
  </si>
  <si>
    <t>kabel silový s Cu jádrem 1kV 3x2,5mm2</t>
  </si>
  <si>
    <t>738682238</t>
  </si>
  <si>
    <t>23</t>
  </si>
  <si>
    <t>741122025</t>
  </si>
  <si>
    <t>Montáž kabelů měděných bez ukončení uložených pod omítku plných kulatých (CYKY), počtu a průřezu žil 4x16 až 25 mm2</t>
  </si>
  <si>
    <t>-1756607731</t>
  </si>
  <si>
    <t>24</t>
  </si>
  <si>
    <t>34111080</t>
  </si>
  <si>
    <t>kabel silový s Cu jádrem 1kV 4x16mm2</t>
  </si>
  <si>
    <t>81623368</t>
  </si>
  <si>
    <t>25</t>
  </si>
  <si>
    <t>-1576154795</t>
  </si>
  <si>
    <t>26</t>
  </si>
  <si>
    <t>34111610</t>
  </si>
  <si>
    <t>kabel silový s Cu jádrem 1kV 4x25mm2</t>
  </si>
  <si>
    <t>-1985301170</t>
  </si>
  <si>
    <t>27</t>
  </si>
  <si>
    <t>741122031</t>
  </si>
  <si>
    <t>Montáž kabelů měděných bez ukončení uložených pod omítku plných kulatých (CYKY), počtu a průřezu žil 5x1,5 až 2,5 mm2</t>
  </si>
  <si>
    <t>647033338</t>
  </si>
  <si>
    <t>28</t>
  </si>
  <si>
    <t>34111090</t>
  </si>
  <si>
    <t>kabel silový s Cu jádrem 1kV 5x1,5mm2</t>
  </si>
  <si>
    <t>1260124395</t>
  </si>
  <si>
    <t>Poznámka k položce:_x000d_
5O</t>
  </si>
  <si>
    <t>29</t>
  </si>
  <si>
    <t>2030399112</t>
  </si>
  <si>
    <t>30</t>
  </si>
  <si>
    <t>1047363125</t>
  </si>
  <si>
    <t>Poznámka k položce:_x000d_
5J</t>
  </si>
  <si>
    <t>31</t>
  </si>
  <si>
    <t>-391713688</t>
  </si>
  <si>
    <t>34111094</t>
  </si>
  <si>
    <t>kabel silový s Cu jádrem 1kV 5x2,5mm2</t>
  </si>
  <si>
    <t>153351130</t>
  </si>
  <si>
    <t>33</t>
  </si>
  <si>
    <t>741122032</t>
  </si>
  <si>
    <t>Montáž kabelů měděných bez ukončení uložených pod omítku plných kulatých (CYKY), počtu a průřezu žil 5x4 až 6 mm2</t>
  </si>
  <si>
    <t>1652186081</t>
  </si>
  <si>
    <t>34</t>
  </si>
  <si>
    <t>34111098</t>
  </si>
  <si>
    <t>kabel silový s Cu jádrem 1kV 5x4mm2</t>
  </si>
  <si>
    <t>2074234442</t>
  </si>
  <si>
    <t>35</t>
  </si>
  <si>
    <t>741124701</t>
  </si>
  <si>
    <t>Montáž kabelů měděných ovládacích bez ukončení uložených volně stíněných ovládacích s plným jádrem (JYTY) počtu a průměru žil 2 až 19x0,8 mm2</t>
  </si>
  <si>
    <t>-2063457835</t>
  </si>
  <si>
    <t>36</t>
  </si>
  <si>
    <t>1249886</t>
  </si>
  <si>
    <t>KABEL J-Y(ST)Y 6X2X0,6 SEDY</t>
  </si>
  <si>
    <t>1687680789</t>
  </si>
  <si>
    <t>37</t>
  </si>
  <si>
    <t>1180780</t>
  </si>
  <si>
    <t>KABEL J-Y(ST)Y 10X2X0,6 SEDY</t>
  </si>
  <si>
    <t>97000569</t>
  </si>
  <si>
    <t>38</t>
  </si>
  <si>
    <t>741130001</t>
  </si>
  <si>
    <t>Ukončení vodičů izolovaných s označením a zapojením v rozváděči nebo na přístroji, průřezu žíly do 2,5 mm2</t>
  </si>
  <si>
    <t>1898007356</t>
  </si>
  <si>
    <t>39</t>
  </si>
  <si>
    <t>741130003</t>
  </si>
  <si>
    <t>Ukončení vodičů izolovaných s označením a zapojením v rozváděči nebo na přístroji, průřezu žíly do 4 mm2</t>
  </si>
  <si>
    <t>-1355743327</t>
  </si>
  <si>
    <t>40</t>
  </si>
  <si>
    <t>741130006</t>
  </si>
  <si>
    <t>Ukončení vodičů izolovaných s označením a zapojením v rozváděči nebo na přístroji, průřezu žíly do 16 mm2</t>
  </si>
  <si>
    <t>1288011594</t>
  </si>
  <si>
    <t>41</t>
  </si>
  <si>
    <t>741130007</t>
  </si>
  <si>
    <t>Ukončení vodičů izolovaných s označením a zapojením v rozváděči nebo na přístroji, průřezu žíly do 25 mm2</t>
  </si>
  <si>
    <t>-575739904</t>
  </si>
  <si>
    <t>42</t>
  </si>
  <si>
    <t>741310031</t>
  </si>
  <si>
    <t>Montáž spínačů jedno nebo dvoupólových nástěnných se zapojením vodičů, pro prostředí venkovní nebo mokré vypínačů, řazení 1-jednopólových</t>
  </si>
  <si>
    <t>1888913559</t>
  </si>
  <si>
    <t>43</t>
  </si>
  <si>
    <t>34535790R</t>
  </si>
  <si>
    <t>ovladač zapínací tlačítkový 10A zap, do vlhka</t>
  </si>
  <si>
    <t>-1349203988</t>
  </si>
  <si>
    <t>44</t>
  </si>
  <si>
    <t>34536331R</t>
  </si>
  <si>
    <t>hydrostat zapuštěný</t>
  </si>
  <si>
    <t>449209462</t>
  </si>
  <si>
    <t>45</t>
  </si>
  <si>
    <t>1208017R</t>
  </si>
  <si>
    <t xml:space="preserve">Topná technika Termostaty a čidla VENKOVNI PROSTOR. CIDLO TEPLOTY  IP44</t>
  </si>
  <si>
    <t>KS</t>
  </si>
  <si>
    <t>-1518426343</t>
  </si>
  <si>
    <t>46</t>
  </si>
  <si>
    <t>1288966R</t>
  </si>
  <si>
    <t>Domovní spínače a zásuvky DETEKTOR POHYBU IP44, 180°, 14 m</t>
  </si>
  <si>
    <t>1272847331</t>
  </si>
  <si>
    <t>47</t>
  </si>
  <si>
    <t>741310042</t>
  </si>
  <si>
    <t>Montáž spínačů jedno nebo dvoupólových nástěnných se zapojením vodičů, pro prostředí venkovní nebo mokré přepínačů, řazení 6-střídavých</t>
  </si>
  <si>
    <t>-1664666202</t>
  </si>
  <si>
    <t>48</t>
  </si>
  <si>
    <t>345356330</t>
  </si>
  <si>
    <t xml:space="preserve">přepínač střídavý 10A  do vlhka z plastu</t>
  </si>
  <si>
    <t>CS ÚRS 2016 02</t>
  </si>
  <si>
    <t>-720944257</t>
  </si>
  <si>
    <t>49</t>
  </si>
  <si>
    <t>741310043</t>
  </si>
  <si>
    <t>Montáž spínačů jedno nebo dvoupólových nástěnných se zapojením vodičů, pro prostředí venkovní nebo mokré přepínačů, řazení 7-křížových</t>
  </si>
  <si>
    <t>1830933643</t>
  </si>
  <si>
    <t>50</t>
  </si>
  <si>
    <t>345357730R</t>
  </si>
  <si>
    <t xml:space="preserve">přepínač křížový 10A  do vlhka z plastu</t>
  </si>
  <si>
    <t>-327606095</t>
  </si>
  <si>
    <t>51</t>
  </si>
  <si>
    <t>741310201</t>
  </si>
  <si>
    <t>Montáž spínačů jedno nebo dvoupólových polozapuštěných nebo zapuštěných se zapojením vodičů šroubové připojení, pro prostředí normální vypínačů, řazení 1-jednopólových</t>
  </si>
  <si>
    <t>-1723167821</t>
  </si>
  <si>
    <t>52</t>
  </si>
  <si>
    <t>1213125</t>
  </si>
  <si>
    <t>Domovní spínače a zásuvky V SNIMAC POHYBU IP20</t>
  </si>
  <si>
    <t>1963397838</t>
  </si>
  <si>
    <t>53</t>
  </si>
  <si>
    <t>-1186607846</t>
  </si>
  <si>
    <t>54</t>
  </si>
  <si>
    <t>34535512</t>
  </si>
  <si>
    <t>spínač jednopólový 10A bílý</t>
  </si>
  <si>
    <t>508173130</t>
  </si>
  <si>
    <t>55</t>
  </si>
  <si>
    <t>741310206</t>
  </si>
  <si>
    <t>Montáž spínačů jedno nebo dvoupólových polozapuštěných nebo zapuštěných se zapojením vodičů šroubové připojení, pro prostředí normální vypínačů, řazení 2-dvoupólových</t>
  </si>
  <si>
    <t>1006464132</t>
  </si>
  <si>
    <t>56</t>
  </si>
  <si>
    <t>3453551R</t>
  </si>
  <si>
    <t>spínač dvoupólový 10A bílý</t>
  </si>
  <si>
    <t>992049223</t>
  </si>
  <si>
    <t>57</t>
  </si>
  <si>
    <t>741310212</t>
  </si>
  <si>
    <t>Montáž spínačů jedno nebo dvoupólových polozapuštěných nebo zapuštěných se zapojením vodičů šroubové připojení, pro prostředí normální ovladačů, řazení 1/0-tlačítkových zapínacích</t>
  </si>
  <si>
    <t>1014102081</t>
  </si>
  <si>
    <t>58</t>
  </si>
  <si>
    <t>ABB.355393289D2</t>
  </si>
  <si>
    <t>Ovládač zapínací, s orientační doutavkou, řazení 1/0So</t>
  </si>
  <si>
    <t>1937099842</t>
  </si>
  <si>
    <t>59</t>
  </si>
  <si>
    <t>741310214</t>
  </si>
  <si>
    <t>Montáž spínačů jedno nebo dvoupólových polozapuštěných nebo zapuštěných se zapojením vodičů šroubové připojení, pro prostředí normální ovladačů, řazení 1/0So-tlačítkových zapínacích s orientační doutnavkou</t>
  </si>
  <si>
    <t>7723851</t>
  </si>
  <si>
    <t>60</t>
  </si>
  <si>
    <t>-946436641</t>
  </si>
  <si>
    <t>61</t>
  </si>
  <si>
    <t>741310221</t>
  </si>
  <si>
    <t>Montáž spínačů jedno nebo dvoupólových polozapuštěných nebo zapuštěných se zapojením vodičů šroubové připojení, pro prostředí normální spínačů, řazení 2-pro žaluzie</t>
  </si>
  <si>
    <t>-732951237</t>
  </si>
  <si>
    <t>62</t>
  </si>
  <si>
    <t>1171999R</t>
  </si>
  <si>
    <t>Domovní spínače a zásuvky spínač žaluziový s aretací</t>
  </si>
  <si>
    <t>-1859984542</t>
  </si>
  <si>
    <t>63</t>
  </si>
  <si>
    <t>741310231</t>
  </si>
  <si>
    <t>Montáž spínačů jedno nebo dvoupólových polozapuštěných nebo zapuštěných se zapojením vodičů šroubové připojení, pro prostředí normální přepínačů, řazení 5-sériových</t>
  </si>
  <si>
    <t>-1825332017</t>
  </si>
  <si>
    <t>64</t>
  </si>
  <si>
    <t>34535573</t>
  </si>
  <si>
    <t>spínač řazení 5 10A bílý</t>
  </si>
  <si>
    <t>31261081</t>
  </si>
  <si>
    <t>65</t>
  </si>
  <si>
    <t>741310233</t>
  </si>
  <si>
    <t>Montáž spínačů jedno nebo dvoupólových polozapuštěných nebo zapuštěných se zapojením vodičů šroubové připojení, pro prostředí normální přepínačů, řazení 6-střídavých</t>
  </si>
  <si>
    <t>1448796020</t>
  </si>
  <si>
    <t>66</t>
  </si>
  <si>
    <t>34535553</t>
  </si>
  <si>
    <t>přepínač střídavý řazení 6 10A bílý</t>
  </si>
  <si>
    <t>-946971110</t>
  </si>
  <si>
    <t>67</t>
  </si>
  <si>
    <t>741310238</t>
  </si>
  <si>
    <t>Montáž spínačů jedno nebo dvoupólových polozapuštěných nebo zapuštěných se zapojením vodičů šroubové připojení, pro prostředí normální přepínačů, řazení 6+6-dvojitých střídavých</t>
  </si>
  <si>
    <t>2038213347</t>
  </si>
  <si>
    <t>68</t>
  </si>
  <si>
    <t>3453555R</t>
  </si>
  <si>
    <t>přepínač dvojitý střídavý řazení 6+6 10A bílý</t>
  </si>
  <si>
    <t>-1240414405</t>
  </si>
  <si>
    <t>69</t>
  </si>
  <si>
    <t>1151748</t>
  </si>
  <si>
    <t xml:space="preserve"> KRYT JEDNODUCHY</t>
  </si>
  <si>
    <t>-802876371</t>
  </si>
  <si>
    <t>70</t>
  </si>
  <si>
    <t>1174912</t>
  </si>
  <si>
    <t xml:space="preserve"> KRYT S PRUZOREM </t>
  </si>
  <si>
    <t>-1537906200</t>
  </si>
  <si>
    <t>71</t>
  </si>
  <si>
    <t>1188790</t>
  </si>
  <si>
    <t xml:space="preserve"> KRYT DELENY </t>
  </si>
  <si>
    <t>-876434009</t>
  </si>
  <si>
    <t>72</t>
  </si>
  <si>
    <t>1149638</t>
  </si>
  <si>
    <t>RAMECEK 1NAS</t>
  </si>
  <si>
    <t>-869172721</t>
  </si>
  <si>
    <t>73</t>
  </si>
  <si>
    <t>1359899</t>
  </si>
  <si>
    <t>RAMECEK 2NAS</t>
  </si>
  <si>
    <t>717315812</t>
  </si>
  <si>
    <t>74</t>
  </si>
  <si>
    <t>1180225</t>
  </si>
  <si>
    <t xml:space="preserve"> RAMECEK 3NAS</t>
  </si>
  <si>
    <t>-992651282</t>
  </si>
  <si>
    <t>75</t>
  </si>
  <si>
    <t>1213306</t>
  </si>
  <si>
    <t xml:space="preserve"> RAMECEK 4NAS </t>
  </si>
  <si>
    <t>-1389402826</t>
  </si>
  <si>
    <t>76</t>
  </si>
  <si>
    <t>747131300R</t>
  </si>
  <si>
    <t>Montáž prvků přivolávacího systému</t>
  </si>
  <si>
    <t>-1896212592</t>
  </si>
  <si>
    <t>Poznámka k položce:_x000d_
Všechny prvky (mimo napájecí zdroj jsou opsazeny v přístrojových instalačních krabicích )</t>
  </si>
  <si>
    <t>77</t>
  </si>
  <si>
    <t>345900002R</t>
  </si>
  <si>
    <t>Kontrolní modul</t>
  </si>
  <si>
    <t>ks</t>
  </si>
  <si>
    <t>1619956591</t>
  </si>
  <si>
    <t>Poznámka k položce:_x000d_
Detekuje změnu odporu v kontrolní smyčce</t>
  </si>
  <si>
    <t>78</t>
  </si>
  <si>
    <t>345900003R</t>
  </si>
  <si>
    <t>Tlačítko signální</t>
  </si>
  <si>
    <t>1122334617</t>
  </si>
  <si>
    <t>Poznámka k položce:_x000d_
Alarm-stiskem tlačítka</t>
  </si>
  <si>
    <t>79</t>
  </si>
  <si>
    <t>345900004R</t>
  </si>
  <si>
    <t>Tlačítko signální tahové</t>
  </si>
  <si>
    <t>-1050963237</t>
  </si>
  <si>
    <t>Poznámka k položce:_x000d_
Alarm - zatažení za šňůru _x000d_
bude uchyceno mimo půdorys vany, šńůra bude vedena nad vanu</t>
  </si>
  <si>
    <t>80</t>
  </si>
  <si>
    <t>345900005R</t>
  </si>
  <si>
    <t>Alarm</t>
  </si>
  <si>
    <t>-281127258</t>
  </si>
  <si>
    <t>Poznámka k položce:_x000d_
Přerušovaný akustický alarm</t>
  </si>
  <si>
    <t>81</t>
  </si>
  <si>
    <t>345900006R</t>
  </si>
  <si>
    <t>Modul kontrolní s alarmem</t>
  </si>
  <si>
    <t>-2037663993</t>
  </si>
  <si>
    <t>Poznámka k položce:_x000d_
červené světlo, akustický přerušovaný alarm</t>
  </si>
  <si>
    <t>82</t>
  </si>
  <si>
    <t>345900007R</t>
  </si>
  <si>
    <t>Panel signalizační (LED)</t>
  </si>
  <si>
    <t>269676238</t>
  </si>
  <si>
    <t>Poznámka k položce:_x000d_
V místech dozoru, indikuje místo. odkud je požadována pomoc</t>
  </si>
  <si>
    <t>83</t>
  </si>
  <si>
    <t>345900008R</t>
  </si>
  <si>
    <t>Napájecí zdroj</t>
  </si>
  <si>
    <t>-243909524</t>
  </si>
  <si>
    <t>Poznámka k položce:_x000d_
 230V AC/24V DC, 2,5A</t>
  </si>
  <si>
    <t>84</t>
  </si>
  <si>
    <t>7478888880R</t>
  </si>
  <si>
    <t>Montáž ventilátoru</t>
  </si>
  <si>
    <t>-15272593</t>
  </si>
  <si>
    <t>85</t>
  </si>
  <si>
    <t>741330763</t>
  </si>
  <si>
    <t>Montáž relé časových bez zapojení</t>
  </si>
  <si>
    <t>-1117366762</t>
  </si>
  <si>
    <t>86</t>
  </si>
  <si>
    <t>1211908</t>
  </si>
  <si>
    <t>RELE SMR-T/230V /2910/</t>
  </si>
  <si>
    <t>21271471</t>
  </si>
  <si>
    <t>87</t>
  </si>
  <si>
    <t>7478888881R</t>
  </si>
  <si>
    <t>Montáž pohonu venkovní žaluzie</t>
  </si>
  <si>
    <t>-1311118626</t>
  </si>
  <si>
    <t>88</t>
  </si>
  <si>
    <t>741313042</t>
  </si>
  <si>
    <t>Montáž zásuvek domovních se zapojením vodičů šroubové připojení polozapuštěných nebo zapuštěných 10/16 A, provedení 2P + PE dvojí zapojení pro průběžnou montáž</t>
  </si>
  <si>
    <t>826400776</t>
  </si>
  <si>
    <t>89</t>
  </si>
  <si>
    <t>34555101</t>
  </si>
  <si>
    <t>zásuvka 1násobná 16A bílý</t>
  </si>
  <si>
    <t>-1189841983</t>
  </si>
  <si>
    <t>90</t>
  </si>
  <si>
    <t>3455510R</t>
  </si>
  <si>
    <t>zásuvka 1násobná 16A bílý s přepěťovou ochranou</t>
  </si>
  <si>
    <t>1784919298</t>
  </si>
  <si>
    <t>91</t>
  </si>
  <si>
    <t>741313052</t>
  </si>
  <si>
    <t>Montáž zásuvek domovních se zapojením vodičů šroubové připojení nástěnných do 25 A, provedení 3P + N + PE</t>
  </si>
  <si>
    <t>866376521</t>
  </si>
  <si>
    <t>92</t>
  </si>
  <si>
    <t>3581125R</t>
  </si>
  <si>
    <t>zásuvka nástěnná 16A 250V 5pólová</t>
  </si>
  <si>
    <t>-1364399179</t>
  </si>
  <si>
    <t>93</t>
  </si>
  <si>
    <t>741313083</t>
  </si>
  <si>
    <t>Montáž zásuvek domovních se zapojením vodičů šroubové připojení venkovní nebo mokré, provedení 2P + PE dvojí zapojení pro průběžnou montáž</t>
  </si>
  <si>
    <t>-1059068574</t>
  </si>
  <si>
    <t>94</t>
  </si>
  <si>
    <t>34551485R</t>
  </si>
  <si>
    <t xml:space="preserve">zásuvka  230V,16A, IP44</t>
  </si>
  <si>
    <t>635289397</t>
  </si>
  <si>
    <t>95</t>
  </si>
  <si>
    <t>741320161</t>
  </si>
  <si>
    <t>Montáž jističů se zapojením vodičů třípólových nn do 25 A bez krytu</t>
  </si>
  <si>
    <t>-590561636</t>
  </si>
  <si>
    <t>96</t>
  </si>
  <si>
    <t>35822401</t>
  </si>
  <si>
    <t>jistič 3pólový-charakteristika B 16A</t>
  </si>
  <si>
    <t>-1269872654</t>
  </si>
  <si>
    <t>97</t>
  </si>
  <si>
    <t>741210002</t>
  </si>
  <si>
    <t>Montáž rozvodnic oceloplechových nebo plastových bez zapojení vodičů běžných, hmotnosti do 50 kg</t>
  </si>
  <si>
    <t>1991689842</t>
  </si>
  <si>
    <t>98</t>
  </si>
  <si>
    <t>3571167R</t>
  </si>
  <si>
    <t xml:space="preserve">rozvaděč elektroměrový kompaktní pilíř  2x dvousazbový</t>
  </si>
  <si>
    <t>-1424069591</t>
  </si>
  <si>
    <t>99</t>
  </si>
  <si>
    <t>741320171</t>
  </si>
  <si>
    <t>Montáž jističů se zapojením vodičů třípólových nn do 63 A bez krytu</t>
  </si>
  <si>
    <t>-1523255020</t>
  </si>
  <si>
    <t>100</t>
  </si>
  <si>
    <t>1249599</t>
  </si>
  <si>
    <t>JISTIC LTN-40B-3 /OEZ:41776/</t>
  </si>
  <si>
    <t>906086414</t>
  </si>
  <si>
    <t>101</t>
  </si>
  <si>
    <t>741210003</t>
  </si>
  <si>
    <t>Montáž rozvodnic oceloplechových nebo plastových bez zapojení vodičů běžných, hmotnosti do 100 kg</t>
  </si>
  <si>
    <t>-1243901050</t>
  </si>
  <si>
    <t>102</t>
  </si>
  <si>
    <t>1164090</t>
  </si>
  <si>
    <t>ROZVODNICE NASTEN. 198M RNB-6N198-B</t>
  </si>
  <si>
    <t>-650243924</t>
  </si>
  <si>
    <t>103</t>
  </si>
  <si>
    <t>741320101</t>
  </si>
  <si>
    <t>Montáž jističů se zapojením vodičů jednopólových nn do 25 A bez krytu</t>
  </si>
  <si>
    <t>1533178952</t>
  </si>
  <si>
    <t>104</t>
  </si>
  <si>
    <t>35822107</t>
  </si>
  <si>
    <t>jistič 1pólový-charakteristika B 6A</t>
  </si>
  <si>
    <t>-540570154</t>
  </si>
  <si>
    <t>105</t>
  </si>
  <si>
    <t>35822109</t>
  </si>
  <si>
    <t>jistič 1pólový-charakteristika B 10A</t>
  </si>
  <si>
    <t>-828495167</t>
  </si>
  <si>
    <t>106</t>
  </si>
  <si>
    <t>35822111</t>
  </si>
  <si>
    <t>jistič 1pólový-charakteristika B 16A</t>
  </si>
  <si>
    <t>-1151333441</t>
  </si>
  <si>
    <t>107</t>
  </si>
  <si>
    <t>765535535</t>
  </si>
  <si>
    <t>108</t>
  </si>
  <si>
    <t>1249838</t>
  </si>
  <si>
    <t>VYPINAC MSO-40-3 /OEZ:42335/</t>
  </si>
  <si>
    <t>1589766740</t>
  </si>
  <si>
    <t>109</t>
  </si>
  <si>
    <t>741321001</t>
  </si>
  <si>
    <t>Montáž proudových chráničů se zapojením vodičů dvoupólových nn do 25 A bez krytu</t>
  </si>
  <si>
    <t>-26095974</t>
  </si>
  <si>
    <t>110</t>
  </si>
  <si>
    <t>1168345</t>
  </si>
  <si>
    <t>PROUDOVY CHRANIC OLI-10B-1N-030A</t>
  </si>
  <si>
    <t>1543677778</t>
  </si>
  <si>
    <t>111</t>
  </si>
  <si>
    <t>741321041</t>
  </si>
  <si>
    <t>Montáž proudových chráničů se zapojením vodičů čtyřpólových nn do 63 A bez krytu</t>
  </si>
  <si>
    <t>1215256836</t>
  </si>
  <si>
    <t>112</t>
  </si>
  <si>
    <t>1249786</t>
  </si>
  <si>
    <t>PROUDOVY CHRANIC LFN-40-4-030AC</t>
  </si>
  <si>
    <t>-1033437100</t>
  </si>
  <si>
    <t>113</t>
  </si>
  <si>
    <t>741322002</t>
  </si>
  <si>
    <t>Montáž přepěťových ochran nn se zapojením vodičů svodiče bleskových proudů – typ 1 jednopólových, pro impulsní proud do 100 kA</t>
  </si>
  <si>
    <t>-1909423322</t>
  </si>
  <si>
    <t>114</t>
  </si>
  <si>
    <t>1140339</t>
  </si>
  <si>
    <t>SVODIC PREPETI FLP-B+C MAXI VS/3 (TN-C)</t>
  </si>
  <si>
    <t>451327454</t>
  </si>
  <si>
    <t>115</t>
  </si>
  <si>
    <t>741330032</t>
  </si>
  <si>
    <t>Montáž stykačů nn se zapojením vodičů střídavých vestavných jednopólových do 25 A</t>
  </si>
  <si>
    <t>1596246902</t>
  </si>
  <si>
    <t>116</t>
  </si>
  <si>
    <t>1172369</t>
  </si>
  <si>
    <t>STYKAC RSI-20-20-A230 20A</t>
  </si>
  <si>
    <t>2131966913</t>
  </si>
  <si>
    <t>117</t>
  </si>
  <si>
    <t>74133065R</t>
  </si>
  <si>
    <t>Montáž relé impulsní</t>
  </si>
  <si>
    <t>-2109311489</t>
  </si>
  <si>
    <t>118</t>
  </si>
  <si>
    <t>1224230</t>
  </si>
  <si>
    <t>IMPULZNI RELE MIG-20-10-A230 AC</t>
  </si>
  <si>
    <t>-985871863</t>
  </si>
  <si>
    <t>119</t>
  </si>
  <si>
    <t>741331032</t>
  </si>
  <si>
    <t>Montáž měřicích přístrojů bez zapojení vodičů elektroměru třífázového</t>
  </si>
  <si>
    <t>-1467266958</t>
  </si>
  <si>
    <t>120</t>
  </si>
  <si>
    <t>114126R</t>
  </si>
  <si>
    <t>ELEKTROMER,3F-40A, modul.</t>
  </si>
  <si>
    <t>-985174634</t>
  </si>
  <si>
    <t>121</t>
  </si>
  <si>
    <t>741410021</t>
  </si>
  <si>
    <t>Montáž uzemňovacího vedení s upevněním, propojením a připojením pomocí svorek v zemi s izolací spojů pásku průřezu do 120 mm2 v městské zástavbě</t>
  </si>
  <si>
    <t>614514036</t>
  </si>
  <si>
    <t>122</t>
  </si>
  <si>
    <t>35442062</t>
  </si>
  <si>
    <t>pás zemnící 30x4mm FeZn</t>
  </si>
  <si>
    <t>kg</t>
  </si>
  <si>
    <t>970192776</t>
  </si>
  <si>
    <t>123</t>
  </si>
  <si>
    <t>741410071</t>
  </si>
  <si>
    <t>Montáž uzemňovacího vedení s upevněním, propojením a připojením pomocí svorek doplňků ostatních konstrukcí vodičem průřezu do 16 mm2, uloženým volně nebo pod omítkou</t>
  </si>
  <si>
    <t>648845187</t>
  </si>
  <si>
    <t>124</t>
  </si>
  <si>
    <t>34140842</t>
  </si>
  <si>
    <t>vodič izolovaný s Cu jádrem 4mm2</t>
  </si>
  <si>
    <t>-1740298303</t>
  </si>
  <si>
    <t>125</t>
  </si>
  <si>
    <t>34140844</t>
  </si>
  <si>
    <t>vodič izolovaný s Cu jádrem 6mm2</t>
  </si>
  <si>
    <t>1630196940</t>
  </si>
  <si>
    <t>126</t>
  </si>
  <si>
    <t>34142159</t>
  </si>
  <si>
    <t>vodič silový s Cu jádrem 16mm2</t>
  </si>
  <si>
    <t>-1439491445</t>
  </si>
  <si>
    <t>127</t>
  </si>
  <si>
    <t>34142160</t>
  </si>
  <si>
    <t>vodič silový s Cu jádrem 25mm2</t>
  </si>
  <si>
    <t>-1011061241</t>
  </si>
  <si>
    <t>128</t>
  </si>
  <si>
    <t>741420001</t>
  </si>
  <si>
    <t>Montáž hromosvodného vedení svodových drátů nebo lan s podpěrami, Ø do 10 mm</t>
  </si>
  <si>
    <t>214556880</t>
  </si>
  <si>
    <t>Poznámka k položce:_x000d_
Svodovými dráty se rozumí i jímací vedení na střeše</t>
  </si>
  <si>
    <t>129</t>
  </si>
  <si>
    <t>35441077</t>
  </si>
  <si>
    <t>drát D 8mm AlMgSi</t>
  </si>
  <si>
    <t>-1991118477</t>
  </si>
  <si>
    <t>Poznámka k položce:_x000d_
0,135kg = 1m</t>
  </si>
  <si>
    <t>VV</t>
  </si>
  <si>
    <t>220*0,135 'Přepočtené koeficientem množství</t>
  </si>
  <si>
    <t>130</t>
  </si>
  <si>
    <t>35441415</t>
  </si>
  <si>
    <t>podpěra vedení FeZn do zdiva 150mm</t>
  </si>
  <si>
    <t>-685503871</t>
  </si>
  <si>
    <t>222,222222222222*0,135 'Přepočtené koeficientem množství</t>
  </si>
  <si>
    <t>131</t>
  </si>
  <si>
    <t>35441560</t>
  </si>
  <si>
    <t>podpěra vedení FeZn na plechové střechy 110mm</t>
  </si>
  <si>
    <t>-1375163616</t>
  </si>
  <si>
    <t>333,333333333333*0,135 'Přepočtené koeficientem množství</t>
  </si>
  <si>
    <t>132</t>
  </si>
  <si>
    <t>35441490</t>
  </si>
  <si>
    <t>podpěra vedení FeZn na hřebenáče a prejzovou krytinu 120mm</t>
  </si>
  <si>
    <t>-1449612351</t>
  </si>
  <si>
    <t>148,148148148148*0,135 'Přepočtené koeficientem množství</t>
  </si>
  <si>
    <t>133</t>
  </si>
  <si>
    <t>35441550</t>
  </si>
  <si>
    <t>podpěra vedení FeZn na lepenkovou krytinu a eternit 100mm</t>
  </si>
  <si>
    <t>-144108798</t>
  </si>
  <si>
    <t>703,703703703703*0,135 'Přepočtené koeficientem množství</t>
  </si>
  <si>
    <t>134</t>
  </si>
  <si>
    <t>35442004</t>
  </si>
  <si>
    <t>svorka na potrubí 4" - 115mm, FeZn</t>
  </si>
  <si>
    <t>821920205</t>
  </si>
  <si>
    <t>135</t>
  </si>
  <si>
    <t>-48520541</t>
  </si>
  <si>
    <t>136</t>
  </si>
  <si>
    <t>35441073</t>
  </si>
  <si>
    <t>drát D 10mm FeZn</t>
  </si>
  <si>
    <t>1154640714</t>
  </si>
  <si>
    <t>Poznámka k položce:_x000d_
0,62kg= 1m</t>
  </si>
  <si>
    <t>55*0,62 'Přepočtené koeficientem množství</t>
  </si>
  <si>
    <t>137</t>
  </si>
  <si>
    <t>741420021</t>
  </si>
  <si>
    <t>Montáž hromosvodného vedení svorek se 2 šrouby</t>
  </si>
  <si>
    <t>651903501</t>
  </si>
  <si>
    <t>138</t>
  </si>
  <si>
    <t>35441885</t>
  </si>
  <si>
    <t>svorka spojovací pro lano D 8-10mm</t>
  </si>
  <si>
    <t>1658439493</t>
  </si>
  <si>
    <t>139</t>
  </si>
  <si>
    <t>35441996</t>
  </si>
  <si>
    <t>svorka odbočovací a spojovací pro spojování kruhových a páskových vodičů, FeZn</t>
  </si>
  <si>
    <t>880996133</t>
  </si>
  <si>
    <t>140</t>
  </si>
  <si>
    <t>741420022</t>
  </si>
  <si>
    <t>Montáž hromosvodného vedení svorek se 3 a více šrouby</t>
  </si>
  <si>
    <t>-1029992442</t>
  </si>
  <si>
    <t>141</t>
  </si>
  <si>
    <t>35441875</t>
  </si>
  <si>
    <t>svorka křížová pro vodič D 6-10mm</t>
  </si>
  <si>
    <t>366484226</t>
  </si>
  <si>
    <t>142</t>
  </si>
  <si>
    <t>35441905</t>
  </si>
  <si>
    <t>svorka připojovací k připojení okapových žlabů</t>
  </si>
  <si>
    <t>-405125535</t>
  </si>
  <si>
    <t>143</t>
  </si>
  <si>
    <t>35441895</t>
  </si>
  <si>
    <t>svorka připojovací k připojení kovových částí</t>
  </si>
  <si>
    <t>-260791642</t>
  </si>
  <si>
    <t>144</t>
  </si>
  <si>
    <t>35441925</t>
  </si>
  <si>
    <t>svorka zkušební pro lano D 6-12mm, FeZn</t>
  </si>
  <si>
    <t>1413591219</t>
  </si>
  <si>
    <t>145</t>
  </si>
  <si>
    <t>741420051</t>
  </si>
  <si>
    <t>Montáž hromosvodného vedení ochranných prvků úhelníků nebo trubek s držáky do zdiva</t>
  </si>
  <si>
    <t>-56089293</t>
  </si>
  <si>
    <t>146</t>
  </si>
  <si>
    <t>35441830</t>
  </si>
  <si>
    <t>úhelník ochranný na ochranu svodu - 1700mm, FeZn</t>
  </si>
  <si>
    <t>1736704549</t>
  </si>
  <si>
    <t>147</t>
  </si>
  <si>
    <t>3544183R</t>
  </si>
  <si>
    <t>držák ochranného úhelníku do zdiva</t>
  </si>
  <si>
    <t>1070255443</t>
  </si>
  <si>
    <t>148</t>
  </si>
  <si>
    <t>741420083</t>
  </si>
  <si>
    <t>Montáž hromosvodného vedení doplňků štítků k označení svodů</t>
  </si>
  <si>
    <t>-1225367449</t>
  </si>
  <si>
    <t>149</t>
  </si>
  <si>
    <t>354421100</t>
  </si>
  <si>
    <t xml:space="preserve">štítek plastový -  čísla svodů</t>
  </si>
  <si>
    <t>-1785530099</t>
  </si>
  <si>
    <t>150</t>
  </si>
  <si>
    <t>741430003</t>
  </si>
  <si>
    <t>Montáž jímacích tyčí délky do 3 m, na konstrukci ocelovou</t>
  </si>
  <si>
    <t>-1840473371</t>
  </si>
  <si>
    <t>151</t>
  </si>
  <si>
    <t>35441860</t>
  </si>
  <si>
    <t>svorka FeZn k jímací tyči - 4 šrouby</t>
  </si>
  <si>
    <t>-740267100</t>
  </si>
  <si>
    <t>152</t>
  </si>
  <si>
    <t>1165374</t>
  </si>
  <si>
    <t>Hromosvody JIMACI TYC JR 1.0 ALMGSI</t>
  </si>
  <si>
    <t>-1632369762</t>
  </si>
  <si>
    <t>153</t>
  </si>
  <si>
    <t>1165383</t>
  </si>
  <si>
    <t>Hromosvody JIMACI TYC 3M ALMgSi</t>
  </si>
  <si>
    <t>1971624578</t>
  </si>
  <si>
    <t>154</t>
  </si>
  <si>
    <t>1217284</t>
  </si>
  <si>
    <t xml:space="preserve">Hromosvody BETONOVY PODSTAVEC </t>
  </si>
  <si>
    <t>1740781284</t>
  </si>
  <si>
    <t>155</t>
  </si>
  <si>
    <t>741370002</t>
  </si>
  <si>
    <t>Montáž svítidel žárovkových se zapojením vodičů bytových nebo společenských místností stropních přisazených 1 zdroj se sklem</t>
  </si>
  <si>
    <t>-1702204121</t>
  </si>
  <si>
    <t>156</t>
  </si>
  <si>
    <t>348121101R</t>
  </si>
  <si>
    <t>H_svítidlo přisazené kruhové s krytem, 1x60W, IP44, vč. zdroje</t>
  </si>
  <si>
    <t>300627650</t>
  </si>
  <si>
    <t>157</t>
  </si>
  <si>
    <t>107264927</t>
  </si>
  <si>
    <t>158</t>
  </si>
  <si>
    <t>348121105R</t>
  </si>
  <si>
    <t>G_svítidlo bude upřesněno architektem</t>
  </si>
  <si>
    <t>2086738558</t>
  </si>
  <si>
    <t>159</t>
  </si>
  <si>
    <t>748111113</t>
  </si>
  <si>
    <t>Montáž svítidel žárovkových se zapojením vodičů bytových nebo společenských místností stropních přisazených 2 zdroje</t>
  </si>
  <si>
    <t>-1281288875</t>
  </si>
  <si>
    <t>160</t>
  </si>
  <si>
    <t>348182110R</t>
  </si>
  <si>
    <t>A_svítidlo přisazené kruhové s krytem, 1x32W, IP20, vč. zdroje</t>
  </si>
  <si>
    <t>-2023926255</t>
  </si>
  <si>
    <t>161</t>
  </si>
  <si>
    <t>348182102R</t>
  </si>
  <si>
    <t>C_svítidlo přisazené kruhové s krytem, 1x24W, IP43, vč. zdroje</t>
  </si>
  <si>
    <t>-930718119</t>
  </si>
  <si>
    <t>162</t>
  </si>
  <si>
    <t>741371002</t>
  </si>
  <si>
    <t>Montáž svítidel zářivkových se zapojením vodičů bytových nebo společenských místností stropních přisazených 1 zdroj s krytem</t>
  </si>
  <si>
    <t>-822260614</t>
  </si>
  <si>
    <t>163</t>
  </si>
  <si>
    <t>34833104</t>
  </si>
  <si>
    <t>E_svítidlo stropní přisazené zářivkové s krytem, 1x36W, IP20,EP,vč. zdroje</t>
  </si>
  <si>
    <t>-419562187</t>
  </si>
  <si>
    <t>164</t>
  </si>
  <si>
    <t>741371032</t>
  </si>
  <si>
    <t>Montáž svítidel zářivkových se zapojením vodičů bytových nebo společenských místností nástěnných přisazených 1 zdroj kompaktní</t>
  </si>
  <si>
    <t>58063167</t>
  </si>
  <si>
    <t>165</t>
  </si>
  <si>
    <t>348121100R</t>
  </si>
  <si>
    <t>N_nouzové svítidlo1,2, W, 1h, IP20</t>
  </si>
  <si>
    <t>1481742964</t>
  </si>
  <si>
    <t>166</t>
  </si>
  <si>
    <t>1333830919</t>
  </si>
  <si>
    <t>167</t>
  </si>
  <si>
    <t>348121106R</t>
  </si>
  <si>
    <t>I_svítidlo 11W, nad prac- plochu kuch. linky, IP21</t>
  </si>
  <si>
    <t>1156291029</t>
  </si>
  <si>
    <t>168</t>
  </si>
  <si>
    <t>741371102</t>
  </si>
  <si>
    <t>Montáž svítidel zářivkových se zapojením vodičů průmyslových stropních přisazených 1 zdroj s krytem</t>
  </si>
  <si>
    <t>1259719178</t>
  </si>
  <si>
    <t>169</t>
  </si>
  <si>
    <t>348331040R</t>
  </si>
  <si>
    <t>F_svítidlo průmyslové zářivkové IP54, 2x36W,EP vč. zdroje</t>
  </si>
  <si>
    <t>322392100</t>
  </si>
  <si>
    <t>170</t>
  </si>
  <si>
    <t>741372052</t>
  </si>
  <si>
    <t>Montáž svítidel LED se zapojením vodičů bytových nebo společenských místností přisazených stropních reflektorových s pohybovým čidlem</t>
  </si>
  <si>
    <t>-967755082</t>
  </si>
  <si>
    <t>171</t>
  </si>
  <si>
    <t>348121102R</t>
  </si>
  <si>
    <t>D_svítidlo kruhové přisazené LED , 1x29W, IP20</t>
  </si>
  <si>
    <t>-711368614</t>
  </si>
  <si>
    <t>Práce a dodávky M</t>
  </si>
  <si>
    <t>46-M</t>
  </si>
  <si>
    <t>Zemní práce při extr.mont.pracích</t>
  </si>
  <si>
    <t>172</t>
  </si>
  <si>
    <t>460010011</t>
  </si>
  <si>
    <t>Vytyčení trasy vedení vzdušného (nadzemního) silového v terénu přehledném nn</t>
  </si>
  <si>
    <t>km</t>
  </si>
  <si>
    <t>1953595050</t>
  </si>
  <si>
    <t>173</t>
  </si>
  <si>
    <t>460150283</t>
  </si>
  <si>
    <t>Hloubení zapažených i nezapažených kabelových rýh ručně včetně urovnání dna s přemístěním výkopku do vzdálenosti 3 m od okraje jámy nebo naložením na dopravní prostředek šířky 50 cm, hloubky 100 cm, v hornině třídy 3</t>
  </si>
  <si>
    <t>896214801</t>
  </si>
  <si>
    <t>174</t>
  </si>
  <si>
    <t>460421001</t>
  </si>
  <si>
    <t>Kabelové lože včetně podsypu, zhutnění a urovnání povrchu z písku nebo štěrkopísku tloušťky 5 cm nad kabel bez zakrytí, šířky do 65 cm</t>
  </si>
  <si>
    <t>-477492793</t>
  </si>
  <si>
    <t>175</t>
  </si>
  <si>
    <t>460560283</t>
  </si>
  <si>
    <t>Zásyp kabelových rýh ručně s uložením výkopku ve vrstvách včetně zhutnění a urovnání povrchu šířky 50 cm hloubky 100 cm, v hornině třídy 3</t>
  </si>
  <si>
    <t>-243226951</t>
  </si>
  <si>
    <t>HZS</t>
  </si>
  <si>
    <t>Hodinové zúčtovací sazby</t>
  </si>
  <si>
    <t>176</t>
  </si>
  <si>
    <t>HZS1301</t>
  </si>
  <si>
    <t>Hodinové zúčtovací sazby profesí HSV provádění konstrukcí zedník</t>
  </si>
  <si>
    <t>hod</t>
  </si>
  <si>
    <t>512</t>
  </si>
  <si>
    <t>-1615119256</t>
  </si>
  <si>
    <t>Poznámka k položce:_x000d_
Stavební přípomoce</t>
  </si>
  <si>
    <t>177</t>
  </si>
  <si>
    <t>HZS2222</t>
  </si>
  <si>
    <t>Hodinové zúčtovací sazby profesí PSV provádění stavebních instalací elektrikář odborný</t>
  </si>
  <si>
    <t>327347992</t>
  </si>
  <si>
    <t>Poznámka k položce:_x000d_
koordinace s ostatními profesemi</t>
  </si>
  <si>
    <t>178</t>
  </si>
  <si>
    <t>HZS4211</t>
  </si>
  <si>
    <t>Hodinové zúčtovací sazby ostatních profesí revizní a kontrolní činnost revizní technik</t>
  </si>
  <si>
    <t>-1702677110</t>
  </si>
  <si>
    <t>Poznámka k položce:_x000d_
Výchozí revize</t>
  </si>
  <si>
    <t>VRN</t>
  </si>
  <si>
    <t>Vedlejší rozpočtové náklady</t>
  </si>
  <si>
    <t>VRN1</t>
  </si>
  <si>
    <t>Průzkumné, geodetické a projektové práce</t>
  </si>
  <si>
    <t>179</t>
  </si>
  <si>
    <t>012203000</t>
  </si>
  <si>
    <t>Geodetické práce při provádění stavby</t>
  </si>
  <si>
    <t>kompl.</t>
  </si>
  <si>
    <t>1024</t>
  </si>
  <si>
    <t>-81174194</t>
  </si>
  <si>
    <t>Poznámka k položce:_x000d_
Zaměření venkovních domovních vedení EL</t>
  </si>
  <si>
    <t>180</t>
  </si>
  <si>
    <t>013254000</t>
  </si>
  <si>
    <t>Dokumentace skutečného provedení stavby</t>
  </si>
  <si>
    <t>968675335</t>
  </si>
  <si>
    <t>SO02 - RD2</t>
  </si>
  <si>
    <t>1592155836</t>
  </si>
  <si>
    <t>1057870579</t>
  </si>
  <si>
    <t>741122041</t>
  </si>
  <si>
    <t>Montáž kabelů měděných bez ukončení uložených pod omítku plných kulatých (CYKY), počtu a průřezu žil 7x1,5 až 2,5 mm2</t>
  </si>
  <si>
    <t>975976250</t>
  </si>
  <si>
    <t>34111114</t>
  </si>
  <si>
    <t>kabel silový s Cu jádrem 1kV 7x2,5mm2</t>
  </si>
  <si>
    <t>-597842833</t>
  </si>
  <si>
    <t>424790138</t>
  </si>
  <si>
    <t>741310239</t>
  </si>
  <si>
    <t>Montáž spínačů jedno nebo dvoupólových polozapuštěných nebo zapuštěných se zapojením vodičů šroubové připojení, pro prostředí normální přepínačů, řazení 7-křížových</t>
  </si>
  <si>
    <t>2138698305</t>
  </si>
  <si>
    <t>34535711</t>
  </si>
  <si>
    <t>přepínač křížový řazení 7 10A bílý</t>
  </si>
  <si>
    <t>1464526964</t>
  </si>
  <si>
    <t>741331071</t>
  </si>
  <si>
    <t>Montáž měřicích přístrojů bez zapojení vodičů spínače digitálního jednokanálového</t>
  </si>
  <si>
    <t>-2102908609</t>
  </si>
  <si>
    <t>1199838</t>
  </si>
  <si>
    <t>DIGITALNI SPINACI HODINY MAE-D16-001-A23</t>
  </si>
  <si>
    <t>199030049</t>
  </si>
  <si>
    <t>240,000054545455*0,135 'Přepočtené koeficientem množství</t>
  </si>
  <si>
    <t>162,963*0,135 'Přepočtené koeficientem množství</t>
  </si>
  <si>
    <t>348182115R</t>
  </si>
  <si>
    <t>A_svítidlo přisazené kruhové s krytem, 1x24W, IP20, vč. zdroje</t>
  </si>
  <si>
    <t>615963511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</si>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</sst>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3" borderId="7" xfId="0" applyFont="1" applyFill="1" applyBorder="1" applyAlignment="1" applyProtection="1">
      <alignment horizontal="center" vertical="center"/>
    </xf>
    <xf numFmtId="0" fontId="18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18" fillId="3" borderId="8" xfId="0" applyFont="1" applyFill="1" applyBorder="1" applyAlignment="1" applyProtection="1">
      <alignment horizontal="center" vertical="center"/>
    </xf>
    <xf numFmtId="0" fontId="18" fillId="3" borderId="8" xfId="0" applyFont="1" applyFill="1" applyBorder="1" applyAlignment="1" applyProtection="1">
      <alignment horizontal="right" vertical="center"/>
    </xf>
    <xf numFmtId="0" fontId="18" fillId="3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8" fillId="3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3" borderId="17" xfId="0" applyFont="1" applyFill="1" applyBorder="1" applyAlignment="1" applyProtection="1">
      <alignment horizontal="center" vertical="center" wrapText="1"/>
    </xf>
    <xf numFmtId="0" fontId="18" fillId="3" borderId="18" xfId="0" applyFont="1" applyFill="1" applyBorder="1" applyAlignment="1" applyProtection="1">
      <alignment horizontal="center" vertical="center" wrapText="1"/>
    </xf>
    <xf numFmtId="0" fontId="18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0" borderId="23" xfId="0" applyNumberFormat="1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0" borderId="15" xfId="0" applyFont="1" applyBorder="1" applyAlignment="1" applyProtection="1">
      <alignment horizontal="left" vertical="center"/>
    </xf>
    <xf numFmtId="0" fontId="30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9" fillId="0" borderId="20" xfId="0" applyFont="1" applyBorder="1" applyAlignment="1" applyProtection="1">
      <alignment horizontal="left" vertical="center"/>
    </xf>
    <xf numFmtId="0" fontId="19" fillId="0" borderId="21" xfId="0" applyFont="1" applyBorder="1" applyAlignment="1" applyProtection="1">
      <alignment horizontal="center"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S4" s="16" t="s">
        <v>11</v>
      </c>
    </row>
    <row r="5" s="1" customFormat="1" ht="12" customHeight="1">
      <c r="B5" s="20"/>
      <c r="C5" s="21"/>
      <c r="D5" s="24" t="s">
        <v>12</v>
      </c>
      <c r="E5" s="21"/>
      <c r="F5" s="21"/>
      <c r="G5" s="21"/>
      <c r="H5" s="21"/>
      <c r="I5" s="21"/>
      <c r="J5" s="21"/>
      <c r="K5" s="25" t="s">
        <v>13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S5" s="16" t="s">
        <v>6</v>
      </c>
    </row>
    <row r="6" s="1" customFormat="1" ht="36.96" customHeight="1">
      <c r="B6" s="20"/>
      <c r="C6" s="21"/>
      <c r="D6" s="26" t="s">
        <v>14</v>
      </c>
      <c r="E6" s="21"/>
      <c r="F6" s="21"/>
      <c r="G6" s="21"/>
      <c r="H6" s="21"/>
      <c r="I6" s="21"/>
      <c r="J6" s="21"/>
      <c r="K6" s="27" t="s">
        <v>15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S6" s="16" t="s">
        <v>6</v>
      </c>
    </row>
    <row r="7" s="1" customFormat="1" ht="12" customHeight="1">
      <c r="B7" s="20"/>
      <c r="C7" s="21"/>
      <c r="D7" s="28" t="s">
        <v>16</v>
      </c>
      <c r="E7" s="21"/>
      <c r="F7" s="21"/>
      <c r="G7" s="21"/>
      <c r="H7" s="21"/>
      <c r="I7" s="21"/>
      <c r="J7" s="21"/>
      <c r="K7" s="25" t="s">
        <v>17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18</v>
      </c>
      <c r="AL7" s="21"/>
      <c r="AM7" s="21"/>
      <c r="AN7" s="25" t="s">
        <v>17</v>
      </c>
      <c r="AO7" s="21"/>
      <c r="AP7" s="21"/>
      <c r="AQ7" s="21"/>
      <c r="AR7" s="19"/>
      <c r="BS7" s="16" t="s">
        <v>6</v>
      </c>
    </row>
    <row r="8" s="1" customFormat="1" ht="12" customHeight="1">
      <c r="B8" s="20"/>
      <c r="C8" s="21"/>
      <c r="D8" s="28" t="s">
        <v>19</v>
      </c>
      <c r="E8" s="21"/>
      <c r="F8" s="21"/>
      <c r="G8" s="21"/>
      <c r="H8" s="21"/>
      <c r="I8" s="21"/>
      <c r="J8" s="21"/>
      <c r="K8" s="25" t="s">
        <v>20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21</v>
      </c>
      <c r="AL8" s="21"/>
      <c r="AM8" s="21"/>
      <c r="AN8" s="25" t="s">
        <v>22</v>
      </c>
      <c r="AO8" s="21"/>
      <c r="AP8" s="21"/>
      <c r="AQ8" s="21"/>
      <c r="AR8" s="19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S9" s="16" t="s">
        <v>6</v>
      </c>
    </row>
    <row r="10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5" t="s">
        <v>17</v>
      </c>
      <c r="AO10" s="21"/>
      <c r="AP10" s="21"/>
      <c r="AQ10" s="21"/>
      <c r="AR10" s="19"/>
      <c r="BS10" s="16" t="s">
        <v>6</v>
      </c>
    </row>
    <row r="11" s="1" customFormat="1" ht="18.48" customHeight="1">
      <c r="B11" s="20"/>
      <c r="C11" s="21"/>
      <c r="D11" s="21"/>
      <c r="E11" s="25" t="s">
        <v>20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25</v>
      </c>
      <c r="AL11" s="21"/>
      <c r="AM11" s="21"/>
      <c r="AN11" s="25" t="s">
        <v>17</v>
      </c>
      <c r="AO11" s="21"/>
      <c r="AP11" s="21"/>
      <c r="AQ11" s="21"/>
      <c r="AR11" s="19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S12" s="16" t="s">
        <v>6</v>
      </c>
    </row>
    <row r="13" s="1" customFormat="1" ht="12" customHeight="1">
      <c r="B13" s="20"/>
      <c r="C13" s="21"/>
      <c r="D13" s="28" t="s">
        <v>26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25" t="s">
        <v>17</v>
      </c>
      <c r="AO13" s="21"/>
      <c r="AP13" s="21"/>
      <c r="AQ13" s="21"/>
      <c r="AR13" s="19"/>
      <c r="BS13" s="16" t="s">
        <v>6</v>
      </c>
    </row>
    <row r="14">
      <c r="B14" s="20"/>
      <c r="C14" s="21"/>
      <c r="D14" s="21"/>
      <c r="E14" s="25" t="s">
        <v>20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8" t="s">
        <v>25</v>
      </c>
      <c r="AL14" s="21"/>
      <c r="AM14" s="21"/>
      <c r="AN14" s="25" t="s">
        <v>17</v>
      </c>
      <c r="AO14" s="21"/>
      <c r="AP14" s="21"/>
      <c r="AQ14" s="21"/>
      <c r="AR14" s="19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S15" s="16" t="s">
        <v>4</v>
      </c>
    </row>
    <row r="16" s="1" customFormat="1" ht="12" customHeight="1">
      <c r="B16" s="20"/>
      <c r="C16" s="21"/>
      <c r="D16" s="28" t="s">
        <v>27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5" t="s">
        <v>17</v>
      </c>
      <c r="AO16" s="21"/>
      <c r="AP16" s="21"/>
      <c r="AQ16" s="21"/>
      <c r="AR16" s="19"/>
      <c r="BS16" s="16" t="s">
        <v>4</v>
      </c>
    </row>
    <row r="17" s="1" customFormat="1" ht="18.48" customHeight="1">
      <c r="B17" s="20"/>
      <c r="C17" s="21"/>
      <c r="D17" s="21"/>
      <c r="E17" s="25" t="s">
        <v>20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25</v>
      </c>
      <c r="AL17" s="21"/>
      <c r="AM17" s="21"/>
      <c r="AN17" s="25" t="s">
        <v>17</v>
      </c>
      <c r="AO17" s="21"/>
      <c r="AP17" s="21"/>
      <c r="AQ17" s="21"/>
      <c r="AR17" s="19"/>
      <c r="BS17" s="16" t="s">
        <v>28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S18" s="16" t="s">
        <v>6</v>
      </c>
    </row>
    <row r="19" s="1" customFormat="1" ht="12" customHeight="1">
      <c r="B19" s="20"/>
      <c r="C19" s="21"/>
      <c r="D19" s="28" t="s">
        <v>29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5" t="s">
        <v>17</v>
      </c>
      <c r="AO19" s="21"/>
      <c r="AP19" s="21"/>
      <c r="AQ19" s="21"/>
      <c r="AR19" s="19"/>
      <c r="BS19" s="16" t="s">
        <v>6</v>
      </c>
    </row>
    <row r="20" s="1" customFormat="1" ht="18.48" customHeight="1">
      <c r="B20" s="20"/>
      <c r="C20" s="21"/>
      <c r="D20" s="21"/>
      <c r="E20" s="25" t="s">
        <v>20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25</v>
      </c>
      <c r="AL20" s="21"/>
      <c r="AM20" s="21"/>
      <c r="AN20" s="25" t="s">
        <v>17</v>
      </c>
      <c r="AO20" s="21"/>
      <c r="AP20" s="21"/>
      <c r="AQ20" s="21"/>
      <c r="AR20" s="19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</row>
    <row r="22" s="1" customFormat="1" ht="12" customHeight="1">
      <c r="B22" s="20"/>
      <c r="C22" s="21"/>
      <c r="D22" s="28" t="s">
        <v>30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</row>
    <row r="23" s="1" customFormat="1" ht="83.25" customHeight="1">
      <c r="B23" s="20"/>
      <c r="C23" s="21"/>
      <c r="D23" s="21"/>
      <c r="E23" s="29" t="s">
        <v>31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1"/>
      <c r="AP23" s="21"/>
      <c r="AQ23" s="21"/>
      <c r="AR23" s="19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</row>
    <row r="25" s="1" customFormat="1" ht="6.96" customHeight="1">
      <c r="B25" s="20"/>
      <c r="C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1"/>
      <c r="AQ25" s="21"/>
      <c r="AR25" s="19"/>
    </row>
    <row r="26" s="2" customFormat="1" ht="25.92" customHeight="1">
      <c r="A26" s="31"/>
      <c r="B26" s="32"/>
      <c r="C26" s="33"/>
      <c r="D26" s="34" t="s">
        <v>32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6">
        <f>ROUND(AG54,2)</f>
        <v>1635803.9399999999</v>
      </c>
      <c r="AL26" s="35"/>
      <c r="AM26" s="35"/>
      <c r="AN26" s="35"/>
      <c r="AO26" s="35"/>
      <c r="AP26" s="33"/>
      <c r="AQ26" s="33"/>
      <c r="AR26" s="37"/>
      <c r="BE26" s="31"/>
    </row>
    <row r="27" s="2" customFormat="1" ht="6.96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7"/>
      <c r="BE27" s="31"/>
    </row>
    <row r="28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8" t="s">
        <v>33</v>
      </c>
      <c r="M28" s="38"/>
      <c r="N28" s="38"/>
      <c r="O28" s="38"/>
      <c r="P28" s="38"/>
      <c r="Q28" s="33"/>
      <c r="R28" s="33"/>
      <c r="S28" s="33"/>
      <c r="T28" s="33"/>
      <c r="U28" s="33"/>
      <c r="V28" s="33"/>
      <c r="W28" s="38" t="s">
        <v>34</v>
      </c>
      <c r="X28" s="38"/>
      <c r="Y28" s="38"/>
      <c r="Z28" s="38"/>
      <c r="AA28" s="38"/>
      <c r="AB28" s="38"/>
      <c r="AC28" s="38"/>
      <c r="AD28" s="38"/>
      <c r="AE28" s="38"/>
      <c r="AF28" s="33"/>
      <c r="AG28" s="33"/>
      <c r="AH28" s="33"/>
      <c r="AI28" s="33"/>
      <c r="AJ28" s="33"/>
      <c r="AK28" s="38" t="s">
        <v>35</v>
      </c>
      <c r="AL28" s="38"/>
      <c r="AM28" s="38"/>
      <c r="AN28" s="38"/>
      <c r="AO28" s="38"/>
      <c r="AP28" s="33"/>
      <c r="AQ28" s="33"/>
      <c r="AR28" s="37"/>
      <c r="BE28" s="31"/>
    </row>
    <row r="29" s="3" customFormat="1" ht="14.4" customHeight="1">
      <c r="A29" s="3"/>
      <c r="B29" s="39"/>
      <c r="C29" s="40"/>
      <c r="D29" s="28" t="s">
        <v>36</v>
      </c>
      <c r="E29" s="40"/>
      <c r="F29" s="28" t="s">
        <v>37</v>
      </c>
      <c r="G29" s="40"/>
      <c r="H29" s="40"/>
      <c r="I29" s="40"/>
      <c r="J29" s="40"/>
      <c r="K29" s="40"/>
      <c r="L29" s="41">
        <v>0.20999999999999999</v>
      </c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2">
        <f>ROUND(AZ54, 2)</f>
        <v>0</v>
      </c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2">
        <f>ROUND(AV54, 2)</f>
        <v>0</v>
      </c>
      <c r="AL29" s="40"/>
      <c r="AM29" s="40"/>
      <c r="AN29" s="40"/>
      <c r="AO29" s="40"/>
      <c r="AP29" s="40"/>
      <c r="AQ29" s="40"/>
      <c r="AR29" s="43"/>
      <c r="BE29" s="3"/>
    </row>
    <row r="30" s="3" customFormat="1" ht="14.4" customHeight="1">
      <c r="A30" s="3"/>
      <c r="B30" s="39"/>
      <c r="C30" s="40"/>
      <c r="D30" s="40"/>
      <c r="E30" s="40"/>
      <c r="F30" s="28" t="s">
        <v>38</v>
      </c>
      <c r="G30" s="40"/>
      <c r="H30" s="40"/>
      <c r="I30" s="40"/>
      <c r="J30" s="40"/>
      <c r="K30" s="40"/>
      <c r="L30" s="41">
        <v>0.14999999999999999</v>
      </c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2">
        <f>ROUND(BA54, 2)</f>
        <v>1635803.9399999999</v>
      </c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2">
        <f>ROUND(AW54, 2)</f>
        <v>245370.59</v>
      </c>
      <c r="AL30" s="40"/>
      <c r="AM30" s="40"/>
      <c r="AN30" s="40"/>
      <c r="AO30" s="40"/>
      <c r="AP30" s="40"/>
      <c r="AQ30" s="40"/>
      <c r="AR30" s="43"/>
      <c r="BE30" s="3"/>
    </row>
    <row r="31" hidden="1" s="3" customFormat="1" ht="14.4" customHeight="1">
      <c r="A31" s="3"/>
      <c r="B31" s="39"/>
      <c r="C31" s="40"/>
      <c r="D31" s="40"/>
      <c r="E31" s="40"/>
      <c r="F31" s="28" t="s">
        <v>39</v>
      </c>
      <c r="G31" s="40"/>
      <c r="H31" s="40"/>
      <c r="I31" s="40"/>
      <c r="J31" s="40"/>
      <c r="K31" s="40"/>
      <c r="L31" s="41">
        <v>0.20999999999999999</v>
      </c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2">
        <f>ROUND(BB54, 2)</f>
        <v>0</v>
      </c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2">
        <v>0</v>
      </c>
      <c r="AL31" s="40"/>
      <c r="AM31" s="40"/>
      <c r="AN31" s="40"/>
      <c r="AO31" s="40"/>
      <c r="AP31" s="40"/>
      <c r="AQ31" s="40"/>
      <c r="AR31" s="43"/>
      <c r="BE31" s="3"/>
    </row>
    <row r="32" hidden="1" s="3" customFormat="1" ht="14.4" customHeight="1">
      <c r="A32" s="3"/>
      <c r="B32" s="39"/>
      <c r="C32" s="40"/>
      <c r="D32" s="40"/>
      <c r="E32" s="40"/>
      <c r="F32" s="28" t="s">
        <v>40</v>
      </c>
      <c r="G32" s="40"/>
      <c r="H32" s="40"/>
      <c r="I32" s="40"/>
      <c r="J32" s="40"/>
      <c r="K32" s="40"/>
      <c r="L32" s="41">
        <v>0.14999999999999999</v>
      </c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2">
        <f>ROUND(BC54, 2)</f>
        <v>0</v>
      </c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2">
        <v>0</v>
      </c>
      <c r="AL32" s="40"/>
      <c r="AM32" s="40"/>
      <c r="AN32" s="40"/>
      <c r="AO32" s="40"/>
      <c r="AP32" s="40"/>
      <c r="AQ32" s="40"/>
      <c r="AR32" s="43"/>
      <c r="BE32" s="3"/>
    </row>
    <row r="33" hidden="1" s="3" customFormat="1" ht="14.4" customHeight="1">
      <c r="A33" s="3"/>
      <c r="B33" s="39"/>
      <c r="C33" s="40"/>
      <c r="D33" s="40"/>
      <c r="E33" s="40"/>
      <c r="F33" s="28" t="s">
        <v>41</v>
      </c>
      <c r="G33" s="40"/>
      <c r="H33" s="40"/>
      <c r="I33" s="40"/>
      <c r="J33" s="40"/>
      <c r="K33" s="40"/>
      <c r="L33" s="41">
        <v>0</v>
      </c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2">
        <f>ROUND(BD54, 2)</f>
        <v>0</v>
      </c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2">
        <v>0</v>
      </c>
      <c r="AL33" s="40"/>
      <c r="AM33" s="40"/>
      <c r="AN33" s="40"/>
      <c r="AO33" s="40"/>
      <c r="AP33" s="40"/>
      <c r="AQ33" s="40"/>
      <c r="AR33" s="43"/>
      <c r="BE33" s="3"/>
    </row>
    <row r="34" s="2" customFormat="1" ht="6.96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7"/>
      <c r="BE34" s="31"/>
    </row>
    <row r="35" s="2" customFormat="1" ht="25.92" customHeight="1">
      <c r="A35" s="31"/>
      <c r="B35" s="32"/>
      <c r="C35" s="44"/>
      <c r="D35" s="45" t="s">
        <v>42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43</v>
      </c>
      <c r="U35" s="46"/>
      <c r="V35" s="46"/>
      <c r="W35" s="46"/>
      <c r="X35" s="48" t="s">
        <v>44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1881174.53</v>
      </c>
      <c r="AL35" s="46"/>
      <c r="AM35" s="46"/>
      <c r="AN35" s="46"/>
      <c r="AO35" s="50"/>
      <c r="AP35" s="44"/>
      <c r="AQ35" s="44"/>
      <c r="AR35" s="37"/>
      <c r="BE35" s="31"/>
    </row>
    <row r="36" s="2" customFormat="1" ht="6.96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7"/>
      <c r="BE36" s="31"/>
    </row>
    <row r="37" s="2" customFormat="1" ht="6.96" customHeight="1">
      <c r="A37" s="31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37"/>
      <c r="BE37" s="31"/>
    </row>
    <row r="41" s="2" customFormat="1" ht="6.96" customHeight="1">
      <c r="A41" s="31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37"/>
      <c r="BE41" s="31"/>
    </row>
    <row r="42" s="2" customFormat="1" ht="24.96" customHeight="1">
      <c r="A42" s="31"/>
      <c r="B42" s="32"/>
      <c r="C42" s="22" t="s">
        <v>45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7"/>
      <c r="BE42" s="31"/>
    </row>
    <row r="43" s="2" customFormat="1" ht="6.96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7"/>
      <c r="BE43" s="31"/>
    </row>
    <row r="44" s="4" customFormat="1" ht="12" customHeight="1">
      <c r="A44" s="4"/>
      <c r="B44" s="55"/>
      <c r="C44" s="28" t="s">
        <v>12</v>
      </c>
      <c r="D44" s="56"/>
      <c r="E44" s="56"/>
      <c r="F44" s="56"/>
      <c r="G44" s="56"/>
      <c r="H44" s="56"/>
      <c r="I44" s="56"/>
      <c r="J44" s="56"/>
      <c r="K44" s="56"/>
      <c r="L44" s="56" t="str">
        <f>K5</f>
        <v>2017/015_revize</v>
      </c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7"/>
      <c r="BE44" s="4"/>
    </row>
    <row r="45" s="5" customFormat="1" ht="36.96" customHeight="1">
      <c r="A45" s="5"/>
      <c r="B45" s="58"/>
      <c r="C45" s="59" t="s">
        <v>14</v>
      </c>
      <c r="D45" s="60"/>
      <c r="E45" s="60"/>
      <c r="F45" s="60"/>
      <c r="G45" s="60"/>
      <c r="H45" s="60"/>
      <c r="I45" s="60"/>
      <c r="J45" s="60"/>
      <c r="K45" s="60"/>
      <c r="L45" s="61" t="str">
        <f>K6</f>
        <v>Novostavba dvou RD, lokalita Častolovice</v>
      </c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2"/>
      <c r="BE45" s="5"/>
    </row>
    <row r="46" s="2" customFormat="1" ht="6.96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7"/>
      <c r="BE46" s="31"/>
    </row>
    <row r="47" s="2" customFormat="1" ht="12" customHeight="1">
      <c r="A47" s="31"/>
      <c r="B47" s="32"/>
      <c r="C47" s="28" t="s">
        <v>19</v>
      </c>
      <c r="D47" s="33"/>
      <c r="E47" s="33"/>
      <c r="F47" s="33"/>
      <c r="G47" s="33"/>
      <c r="H47" s="33"/>
      <c r="I47" s="33"/>
      <c r="J47" s="33"/>
      <c r="K47" s="33"/>
      <c r="L47" s="63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21</v>
      </c>
      <c r="AJ47" s="33"/>
      <c r="AK47" s="33"/>
      <c r="AL47" s="33"/>
      <c r="AM47" s="64" t="str">
        <f>IF(AN8= "","",AN8)</f>
        <v>27. 10. 2020</v>
      </c>
      <c r="AN47" s="64"/>
      <c r="AO47" s="33"/>
      <c r="AP47" s="33"/>
      <c r="AQ47" s="33"/>
      <c r="AR47" s="37"/>
      <c r="BE47" s="31"/>
    </row>
    <row r="48" s="2" customFormat="1" ht="6.96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7"/>
      <c r="BE48" s="31"/>
    </row>
    <row r="49" s="2" customFormat="1" ht="15.15" customHeight="1">
      <c r="A49" s="31"/>
      <c r="B49" s="32"/>
      <c r="C49" s="28" t="s">
        <v>23</v>
      </c>
      <c r="D49" s="33"/>
      <c r="E49" s="33"/>
      <c r="F49" s="33"/>
      <c r="G49" s="33"/>
      <c r="H49" s="33"/>
      <c r="I49" s="33"/>
      <c r="J49" s="33"/>
      <c r="K49" s="33"/>
      <c r="L49" s="56" t="str">
        <f>IF(E11= "","",E11)</f>
        <v xml:space="preserve">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27</v>
      </c>
      <c r="AJ49" s="33"/>
      <c r="AK49" s="33"/>
      <c r="AL49" s="33"/>
      <c r="AM49" s="65" t="str">
        <f>IF(E17="","",E17)</f>
        <v xml:space="preserve"> </v>
      </c>
      <c r="AN49" s="56"/>
      <c r="AO49" s="56"/>
      <c r="AP49" s="56"/>
      <c r="AQ49" s="33"/>
      <c r="AR49" s="37"/>
      <c r="AS49" s="66" t="s">
        <v>46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  <c r="BE49" s="31"/>
    </row>
    <row r="50" s="2" customFormat="1" ht="15.15" customHeight="1">
      <c r="A50" s="31"/>
      <c r="B50" s="32"/>
      <c r="C50" s="28" t="s">
        <v>26</v>
      </c>
      <c r="D50" s="33"/>
      <c r="E50" s="33"/>
      <c r="F50" s="33"/>
      <c r="G50" s="33"/>
      <c r="H50" s="33"/>
      <c r="I50" s="33"/>
      <c r="J50" s="33"/>
      <c r="K50" s="33"/>
      <c r="L50" s="56" t="str">
        <f>IF(E14="","",E14)</f>
        <v xml:space="preserve"> </v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29</v>
      </c>
      <c r="AJ50" s="33"/>
      <c r="AK50" s="33"/>
      <c r="AL50" s="33"/>
      <c r="AM50" s="65" t="str">
        <f>IF(E20="","",E20)</f>
        <v xml:space="preserve"> </v>
      </c>
      <c r="AN50" s="56"/>
      <c r="AO50" s="56"/>
      <c r="AP50" s="56"/>
      <c r="AQ50" s="33"/>
      <c r="AR50" s="37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  <c r="BE50" s="31"/>
    </row>
    <row r="51" s="2" customFormat="1" ht="10.8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7"/>
      <c r="AS51" s="74"/>
      <c r="AT51" s="75"/>
      <c r="AU51" s="76"/>
      <c r="AV51" s="76"/>
      <c r="AW51" s="76"/>
      <c r="AX51" s="76"/>
      <c r="AY51" s="76"/>
      <c r="AZ51" s="76"/>
      <c r="BA51" s="76"/>
      <c r="BB51" s="76"/>
      <c r="BC51" s="76"/>
      <c r="BD51" s="77"/>
      <c r="BE51" s="31"/>
    </row>
    <row r="52" s="2" customFormat="1" ht="29.28" customHeight="1">
      <c r="A52" s="31"/>
      <c r="B52" s="32"/>
      <c r="C52" s="78" t="s">
        <v>47</v>
      </c>
      <c r="D52" s="79"/>
      <c r="E52" s="79"/>
      <c r="F52" s="79"/>
      <c r="G52" s="79"/>
      <c r="H52" s="80"/>
      <c r="I52" s="81" t="s">
        <v>48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82" t="s">
        <v>49</v>
      </c>
      <c r="AH52" s="79"/>
      <c r="AI52" s="79"/>
      <c r="AJ52" s="79"/>
      <c r="AK52" s="79"/>
      <c r="AL52" s="79"/>
      <c r="AM52" s="79"/>
      <c r="AN52" s="81" t="s">
        <v>50</v>
      </c>
      <c r="AO52" s="79"/>
      <c r="AP52" s="79"/>
      <c r="AQ52" s="83" t="s">
        <v>51</v>
      </c>
      <c r="AR52" s="37"/>
      <c r="AS52" s="84" t="s">
        <v>52</v>
      </c>
      <c r="AT52" s="85" t="s">
        <v>53</v>
      </c>
      <c r="AU52" s="85" t="s">
        <v>54</v>
      </c>
      <c r="AV52" s="85" t="s">
        <v>55</v>
      </c>
      <c r="AW52" s="85" t="s">
        <v>56</v>
      </c>
      <c r="AX52" s="85" t="s">
        <v>57</v>
      </c>
      <c r="AY52" s="85" t="s">
        <v>58</v>
      </c>
      <c r="AZ52" s="85" t="s">
        <v>59</v>
      </c>
      <c r="BA52" s="85" t="s">
        <v>60</v>
      </c>
      <c r="BB52" s="85" t="s">
        <v>61</v>
      </c>
      <c r="BC52" s="85" t="s">
        <v>62</v>
      </c>
      <c r="BD52" s="86" t="s">
        <v>63</v>
      </c>
      <c r="BE52" s="31"/>
    </row>
    <row r="53" s="2" customFormat="1" ht="10.8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7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  <c r="BE53" s="31"/>
    </row>
    <row r="54" s="6" customFormat="1" ht="32.4" customHeight="1">
      <c r="A54" s="6"/>
      <c r="B54" s="90"/>
      <c r="C54" s="91" t="s">
        <v>64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ROUND(SUM(AG55:AG56),2)</f>
        <v>1635803.9399999999</v>
      </c>
      <c r="AH54" s="93"/>
      <c r="AI54" s="93"/>
      <c r="AJ54" s="93"/>
      <c r="AK54" s="93"/>
      <c r="AL54" s="93"/>
      <c r="AM54" s="93"/>
      <c r="AN54" s="94">
        <f>SUM(AG54,AT54)</f>
        <v>1881174.53</v>
      </c>
      <c r="AO54" s="94"/>
      <c r="AP54" s="94"/>
      <c r="AQ54" s="95" t="s">
        <v>17</v>
      </c>
      <c r="AR54" s="96"/>
      <c r="AS54" s="97">
        <f>ROUND(SUM(AS55:AS56),2)</f>
        <v>0</v>
      </c>
      <c r="AT54" s="98">
        <f>ROUND(SUM(AV54:AW54),2)</f>
        <v>245370.59</v>
      </c>
      <c r="AU54" s="99">
        <f>ROUND(SUM(AU55:AU56),5)</f>
        <v>1558.4974</v>
      </c>
      <c r="AV54" s="98">
        <f>ROUND(AZ54*L29,2)</f>
        <v>0</v>
      </c>
      <c r="AW54" s="98">
        <f>ROUND(BA54*L30,2)</f>
        <v>245370.59</v>
      </c>
      <c r="AX54" s="98">
        <f>ROUND(BB54*L29,2)</f>
        <v>0</v>
      </c>
      <c r="AY54" s="98">
        <f>ROUND(BC54*L30,2)</f>
        <v>0</v>
      </c>
      <c r="AZ54" s="98">
        <f>ROUND(SUM(AZ55:AZ56),2)</f>
        <v>0</v>
      </c>
      <c r="BA54" s="98">
        <f>ROUND(SUM(BA55:BA56),2)</f>
        <v>1635803.9399999999</v>
      </c>
      <c r="BB54" s="98">
        <f>ROUND(SUM(BB55:BB56),2)</f>
        <v>0</v>
      </c>
      <c r="BC54" s="98">
        <f>ROUND(SUM(BC55:BC56),2)</f>
        <v>0</v>
      </c>
      <c r="BD54" s="100">
        <f>ROUND(SUM(BD55:BD56),2)</f>
        <v>0</v>
      </c>
      <c r="BE54" s="6"/>
      <c r="BS54" s="101" t="s">
        <v>65</v>
      </c>
      <c r="BT54" s="101" t="s">
        <v>66</v>
      </c>
      <c r="BU54" s="102" t="s">
        <v>67</v>
      </c>
      <c r="BV54" s="101" t="s">
        <v>68</v>
      </c>
      <c r="BW54" s="101" t="s">
        <v>5</v>
      </c>
      <c r="BX54" s="101" t="s">
        <v>69</v>
      </c>
      <c r="CL54" s="101" t="s">
        <v>17</v>
      </c>
    </row>
    <row r="55" s="7" customFormat="1" ht="16.5" customHeight="1">
      <c r="A55" s="103" t="s">
        <v>70</v>
      </c>
      <c r="B55" s="104"/>
      <c r="C55" s="105"/>
      <c r="D55" s="106" t="s">
        <v>71</v>
      </c>
      <c r="E55" s="106"/>
      <c r="F55" s="106"/>
      <c r="G55" s="106"/>
      <c r="H55" s="106"/>
      <c r="I55" s="107"/>
      <c r="J55" s="106" t="s">
        <v>72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'SO01 - RD1'!J30</f>
        <v>816539.27000000002</v>
      </c>
      <c r="AH55" s="107"/>
      <c r="AI55" s="107"/>
      <c r="AJ55" s="107"/>
      <c r="AK55" s="107"/>
      <c r="AL55" s="107"/>
      <c r="AM55" s="107"/>
      <c r="AN55" s="108">
        <f>SUM(AG55,AT55)</f>
        <v>939020.16000000003</v>
      </c>
      <c r="AO55" s="107"/>
      <c r="AP55" s="107"/>
      <c r="AQ55" s="109" t="s">
        <v>73</v>
      </c>
      <c r="AR55" s="110"/>
      <c r="AS55" s="111">
        <v>0</v>
      </c>
      <c r="AT55" s="112">
        <f>ROUND(SUM(AV55:AW55),2)</f>
        <v>122480.89</v>
      </c>
      <c r="AU55" s="113">
        <f>'SO01 - RD1'!P86</f>
        <v>765.85320000000013</v>
      </c>
      <c r="AV55" s="112">
        <f>'SO01 - RD1'!J33</f>
        <v>0</v>
      </c>
      <c r="AW55" s="112">
        <f>'SO01 - RD1'!J34</f>
        <v>122480.89</v>
      </c>
      <c r="AX55" s="112">
        <f>'SO01 - RD1'!J35</f>
        <v>0</v>
      </c>
      <c r="AY55" s="112">
        <f>'SO01 - RD1'!J36</f>
        <v>0</v>
      </c>
      <c r="AZ55" s="112">
        <f>'SO01 - RD1'!F33</f>
        <v>0</v>
      </c>
      <c r="BA55" s="112">
        <f>'SO01 - RD1'!F34</f>
        <v>816539.27000000002</v>
      </c>
      <c r="BB55" s="112">
        <f>'SO01 - RD1'!F35</f>
        <v>0</v>
      </c>
      <c r="BC55" s="112">
        <f>'SO01 - RD1'!F36</f>
        <v>0</v>
      </c>
      <c r="BD55" s="114">
        <f>'SO01 - RD1'!F37</f>
        <v>0</v>
      </c>
      <c r="BE55" s="7"/>
      <c r="BT55" s="115" t="s">
        <v>74</v>
      </c>
      <c r="BV55" s="115" t="s">
        <v>68</v>
      </c>
      <c r="BW55" s="115" t="s">
        <v>75</v>
      </c>
      <c r="BX55" s="115" t="s">
        <v>5</v>
      </c>
      <c r="CL55" s="115" t="s">
        <v>17</v>
      </c>
      <c r="CM55" s="115" t="s">
        <v>74</v>
      </c>
    </row>
    <row r="56" s="7" customFormat="1" ht="16.5" customHeight="1">
      <c r="A56" s="103" t="s">
        <v>70</v>
      </c>
      <c r="B56" s="104"/>
      <c r="C56" s="105"/>
      <c r="D56" s="106" t="s">
        <v>76</v>
      </c>
      <c r="E56" s="106"/>
      <c r="F56" s="106"/>
      <c r="G56" s="106"/>
      <c r="H56" s="106"/>
      <c r="I56" s="107"/>
      <c r="J56" s="106" t="s">
        <v>77</v>
      </c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8">
        <f>'SO02 - RD2'!J30</f>
        <v>819264.67000000004</v>
      </c>
      <c r="AH56" s="107"/>
      <c r="AI56" s="107"/>
      <c r="AJ56" s="107"/>
      <c r="AK56" s="107"/>
      <c r="AL56" s="107"/>
      <c r="AM56" s="107"/>
      <c r="AN56" s="108">
        <f>SUM(AG56,AT56)</f>
        <v>942154.37</v>
      </c>
      <c r="AO56" s="107"/>
      <c r="AP56" s="107"/>
      <c r="AQ56" s="109" t="s">
        <v>73</v>
      </c>
      <c r="AR56" s="110"/>
      <c r="AS56" s="116">
        <v>0</v>
      </c>
      <c r="AT56" s="117">
        <f>ROUND(SUM(AV56:AW56),2)</f>
        <v>122889.7</v>
      </c>
      <c r="AU56" s="118">
        <f>'SO02 - RD2'!P86</f>
        <v>792.64419999999996</v>
      </c>
      <c r="AV56" s="117">
        <f>'SO02 - RD2'!J33</f>
        <v>0</v>
      </c>
      <c r="AW56" s="117">
        <f>'SO02 - RD2'!J34</f>
        <v>122889.7</v>
      </c>
      <c r="AX56" s="117">
        <f>'SO02 - RD2'!J35</f>
        <v>0</v>
      </c>
      <c r="AY56" s="117">
        <f>'SO02 - RD2'!J36</f>
        <v>0</v>
      </c>
      <c r="AZ56" s="117">
        <f>'SO02 - RD2'!F33</f>
        <v>0</v>
      </c>
      <c r="BA56" s="117">
        <f>'SO02 - RD2'!F34</f>
        <v>819264.67000000004</v>
      </c>
      <c r="BB56" s="117">
        <f>'SO02 - RD2'!F35</f>
        <v>0</v>
      </c>
      <c r="BC56" s="117">
        <f>'SO02 - RD2'!F36</f>
        <v>0</v>
      </c>
      <c r="BD56" s="119">
        <f>'SO02 - RD2'!F37</f>
        <v>0</v>
      </c>
      <c r="BE56" s="7"/>
      <c r="BT56" s="115" t="s">
        <v>74</v>
      </c>
      <c r="BV56" s="115" t="s">
        <v>68</v>
      </c>
      <c r="BW56" s="115" t="s">
        <v>78</v>
      </c>
      <c r="BX56" s="115" t="s">
        <v>5</v>
      </c>
      <c r="CL56" s="115" t="s">
        <v>17</v>
      </c>
      <c r="CM56" s="115" t="s">
        <v>74</v>
      </c>
    </row>
    <row r="57" s="2" customFormat="1" ht="30" customHeight="1">
      <c r="A57" s="31"/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7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</row>
    <row r="58" s="2" customFormat="1" ht="6.96" customHeight="1">
      <c r="A58" s="31"/>
      <c r="B58" s="51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37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</row>
  </sheetData>
  <sheetProtection sheet="1" formatColumns="0" formatRows="0" objects="1" scenarios="1" spinCount="100000" saltValue="JI+GenvIKfkhn8yIUljwt+JnwmYLR8SFnMrErynCbeEMv23pKTbFonc39lOxlE90SfSRjrdlYS0GQt/FJp/xNA==" hashValue="jryjNGfji40fwzwpr5+P0TJU/J9i+1Aw31SY3yEcusHiawo052O816JzXx7TsVJz6tKmL/tWZs4xjZcM1IKuIQ==" algorithmName="SHA-512" password="CC35"/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01 - RD1'!C2" display="/"/>
    <hyperlink ref="A56" location="'SO02 - RD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1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75</v>
      </c>
    </row>
    <row r="3" s="1" customFormat="1" ht="6.96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9"/>
      <c r="AT3" s="16" t="s">
        <v>74</v>
      </c>
    </row>
    <row r="4" s="1" customFormat="1" ht="24.96" customHeight="1">
      <c r="B4" s="19"/>
      <c r="D4" s="122" t="s">
        <v>79</v>
      </c>
      <c r="L4" s="19"/>
      <c r="M4" s="123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4" t="s">
        <v>14</v>
      </c>
      <c r="L6" s="19"/>
    </row>
    <row r="7" s="1" customFormat="1" ht="16.5" customHeight="1">
      <c r="B7" s="19"/>
      <c r="E7" s="125" t="str">
        <f>'Rekapitulace stavby'!K6</f>
        <v>Novostavba dvou RD, lokalita Častolovice</v>
      </c>
      <c r="F7" s="124"/>
      <c r="G7" s="124"/>
      <c r="H7" s="124"/>
      <c r="L7" s="19"/>
    </row>
    <row r="8" s="2" customFormat="1" ht="12" customHeight="1">
      <c r="A8" s="31"/>
      <c r="B8" s="37"/>
      <c r="C8" s="31"/>
      <c r="D8" s="124" t="s">
        <v>80</v>
      </c>
      <c r="E8" s="31"/>
      <c r="F8" s="31"/>
      <c r="G8" s="31"/>
      <c r="H8" s="31"/>
      <c r="I8" s="31"/>
      <c r="J8" s="31"/>
      <c r="K8" s="31"/>
      <c r="L8" s="126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6.5" customHeight="1">
      <c r="A9" s="31"/>
      <c r="B9" s="37"/>
      <c r="C9" s="31"/>
      <c r="D9" s="31"/>
      <c r="E9" s="127" t="s">
        <v>81</v>
      </c>
      <c r="F9" s="31"/>
      <c r="G9" s="31"/>
      <c r="H9" s="31"/>
      <c r="I9" s="31"/>
      <c r="J9" s="31"/>
      <c r="K9" s="31"/>
      <c r="L9" s="126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>
      <c r="A10" s="31"/>
      <c r="B10" s="37"/>
      <c r="C10" s="31"/>
      <c r="D10" s="31"/>
      <c r="E10" s="31"/>
      <c r="F10" s="31"/>
      <c r="G10" s="31"/>
      <c r="H10" s="31"/>
      <c r="I10" s="31"/>
      <c r="J10" s="31"/>
      <c r="K10" s="31"/>
      <c r="L10" s="12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2" customHeight="1">
      <c r="A11" s="31"/>
      <c r="B11" s="37"/>
      <c r="C11" s="31"/>
      <c r="D11" s="124" t="s">
        <v>16</v>
      </c>
      <c r="E11" s="31"/>
      <c r="F11" s="128" t="s">
        <v>17</v>
      </c>
      <c r="G11" s="31"/>
      <c r="H11" s="31"/>
      <c r="I11" s="124" t="s">
        <v>18</v>
      </c>
      <c r="J11" s="128" t="s">
        <v>17</v>
      </c>
      <c r="K11" s="31"/>
      <c r="L11" s="126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7"/>
      <c r="C12" s="31"/>
      <c r="D12" s="124" t="s">
        <v>19</v>
      </c>
      <c r="E12" s="31"/>
      <c r="F12" s="128" t="s">
        <v>20</v>
      </c>
      <c r="G12" s="31"/>
      <c r="H12" s="31"/>
      <c r="I12" s="124" t="s">
        <v>21</v>
      </c>
      <c r="J12" s="129" t="str">
        <f>'Rekapitulace stavby'!AN8</f>
        <v>27. 10. 2020</v>
      </c>
      <c r="K12" s="31"/>
      <c r="L12" s="126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7"/>
      <c r="C13" s="31"/>
      <c r="D13" s="31"/>
      <c r="E13" s="31"/>
      <c r="F13" s="31"/>
      <c r="G13" s="31"/>
      <c r="H13" s="31"/>
      <c r="I13" s="31"/>
      <c r="J13" s="31"/>
      <c r="K13" s="31"/>
      <c r="L13" s="126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7"/>
      <c r="C14" s="31"/>
      <c r="D14" s="124" t="s">
        <v>23</v>
      </c>
      <c r="E14" s="31"/>
      <c r="F14" s="31"/>
      <c r="G14" s="31"/>
      <c r="H14" s="31"/>
      <c r="I14" s="124" t="s">
        <v>24</v>
      </c>
      <c r="J14" s="128" t="str">
        <f>IF('Rekapitulace stavby'!AN10="","",'Rekapitulace stavby'!AN10)</f>
        <v/>
      </c>
      <c r="K14" s="31"/>
      <c r="L14" s="126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7"/>
      <c r="C15" s="31"/>
      <c r="D15" s="31"/>
      <c r="E15" s="128" t="str">
        <f>IF('Rekapitulace stavby'!E11="","",'Rekapitulace stavby'!E11)</f>
        <v xml:space="preserve"> </v>
      </c>
      <c r="F15" s="31"/>
      <c r="G15" s="31"/>
      <c r="H15" s="31"/>
      <c r="I15" s="124" t="s">
        <v>25</v>
      </c>
      <c r="J15" s="128" t="str">
        <f>IF('Rekapitulace stavby'!AN11="","",'Rekapitulace stavby'!AN11)</f>
        <v/>
      </c>
      <c r="K15" s="31"/>
      <c r="L15" s="126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7"/>
      <c r="C16" s="31"/>
      <c r="D16" s="31"/>
      <c r="E16" s="31"/>
      <c r="F16" s="31"/>
      <c r="G16" s="31"/>
      <c r="H16" s="31"/>
      <c r="I16" s="31"/>
      <c r="J16" s="31"/>
      <c r="K16" s="31"/>
      <c r="L16" s="126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7"/>
      <c r="C17" s="31"/>
      <c r="D17" s="124" t="s">
        <v>26</v>
      </c>
      <c r="E17" s="31"/>
      <c r="F17" s="31"/>
      <c r="G17" s="31"/>
      <c r="H17" s="31"/>
      <c r="I17" s="124" t="s">
        <v>24</v>
      </c>
      <c r="J17" s="128" t="str">
        <f>'Rekapitulace stavby'!AN13</f>
        <v/>
      </c>
      <c r="K17" s="31"/>
      <c r="L17" s="126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7"/>
      <c r="C18" s="31"/>
      <c r="D18" s="31"/>
      <c r="E18" s="128" t="str">
        <f>'Rekapitulace stavby'!E14</f>
        <v xml:space="preserve"> </v>
      </c>
      <c r="F18" s="128"/>
      <c r="G18" s="128"/>
      <c r="H18" s="128"/>
      <c r="I18" s="124" t="s">
        <v>25</v>
      </c>
      <c r="J18" s="128" t="str">
        <f>'Rekapitulace stavby'!AN14</f>
        <v/>
      </c>
      <c r="K18" s="31"/>
      <c r="L18" s="12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7"/>
      <c r="C19" s="31"/>
      <c r="D19" s="31"/>
      <c r="E19" s="31"/>
      <c r="F19" s="31"/>
      <c r="G19" s="31"/>
      <c r="H19" s="31"/>
      <c r="I19" s="31"/>
      <c r="J19" s="31"/>
      <c r="K19" s="31"/>
      <c r="L19" s="126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7"/>
      <c r="C20" s="31"/>
      <c r="D20" s="124" t="s">
        <v>27</v>
      </c>
      <c r="E20" s="31"/>
      <c r="F20" s="31"/>
      <c r="G20" s="31"/>
      <c r="H20" s="31"/>
      <c r="I20" s="124" t="s">
        <v>24</v>
      </c>
      <c r="J20" s="128" t="str">
        <f>IF('Rekapitulace stavby'!AN16="","",'Rekapitulace stavby'!AN16)</f>
        <v/>
      </c>
      <c r="K20" s="31"/>
      <c r="L20" s="126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7"/>
      <c r="C21" s="31"/>
      <c r="D21" s="31"/>
      <c r="E21" s="128" t="str">
        <f>IF('Rekapitulace stavby'!E17="","",'Rekapitulace stavby'!E17)</f>
        <v xml:space="preserve"> </v>
      </c>
      <c r="F21" s="31"/>
      <c r="G21" s="31"/>
      <c r="H21" s="31"/>
      <c r="I21" s="124" t="s">
        <v>25</v>
      </c>
      <c r="J21" s="128" t="str">
        <f>IF('Rekapitulace stavby'!AN17="","",'Rekapitulace stavby'!AN17)</f>
        <v/>
      </c>
      <c r="K21" s="31"/>
      <c r="L21" s="126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7"/>
      <c r="C22" s="31"/>
      <c r="D22" s="31"/>
      <c r="E22" s="31"/>
      <c r="F22" s="31"/>
      <c r="G22" s="31"/>
      <c r="H22" s="31"/>
      <c r="I22" s="31"/>
      <c r="J22" s="31"/>
      <c r="K22" s="31"/>
      <c r="L22" s="126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7"/>
      <c r="C23" s="31"/>
      <c r="D23" s="124" t="s">
        <v>29</v>
      </c>
      <c r="E23" s="31"/>
      <c r="F23" s="31"/>
      <c r="G23" s="31"/>
      <c r="H23" s="31"/>
      <c r="I23" s="124" t="s">
        <v>24</v>
      </c>
      <c r="J23" s="128" t="str">
        <f>IF('Rekapitulace stavby'!AN19="","",'Rekapitulace stavby'!AN19)</f>
        <v/>
      </c>
      <c r="K23" s="31"/>
      <c r="L23" s="126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7"/>
      <c r="C24" s="31"/>
      <c r="D24" s="31"/>
      <c r="E24" s="128" t="str">
        <f>IF('Rekapitulace stavby'!E20="","",'Rekapitulace stavby'!E20)</f>
        <v xml:space="preserve"> </v>
      </c>
      <c r="F24" s="31"/>
      <c r="G24" s="31"/>
      <c r="H24" s="31"/>
      <c r="I24" s="124" t="s">
        <v>25</v>
      </c>
      <c r="J24" s="128" t="str">
        <f>IF('Rekapitulace stavby'!AN20="","",'Rekapitulace stavby'!AN20)</f>
        <v/>
      </c>
      <c r="K24" s="31"/>
      <c r="L24" s="126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7"/>
      <c r="C25" s="31"/>
      <c r="D25" s="31"/>
      <c r="E25" s="31"/>
      <c r="F25" s="31"/>
      <c r="G25" s="31"/>
      <c r="H25" s="31"/>
      <c r="I25" s="31"/>
      <c r="J25" s="31"/>
      <c r="K25" s="31"/>
      <c r="L25" s="126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7"/>
      <c r="C26" s="31"/>
      <c r="D26" s="124" t="s">
        <v>30</v>
      </c>
      <c r="E26" s="31"/>
      <c r="F26" s="31"/>
      <c r="G26" s="31"/>
      <c r="H26" s="31"/>
      <c r="I26" s="31"/>
      <c r="J26" s="31"/>
      <c r="K26" s="31"/>
      <c r="L26" s="126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95.25" customHeight="1">
      <c r="A27" s="130"/>
      <c r="B27" s="131"/>
      <c r="C27" s="130"/>
      <c r="D27" s="130"/>
      <c r="E27" s="132" t="s">
        <v>82</v>
      </c>
      <c r="F27" s="132"/>
      <c r="G27" s="132"/>
      <c r="H27" s="132"/>
      <c r="I27" s="130"/>
      <c r="J27" s="130"/>
      <c r="K27" s="130"/>
      <c r="L27" s="133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1"/>
      <c r="B28" s="37"/>
      <c r="C28" s="31"/>
      <c r="D28" s="31"/>
      <c r="E28" s="31"/>
      <c r="F28" s="31"/>
      <c r="G28" s="31"/>
      <c r="H28" s="31"/>
      <c r="I28" s="31"/>
      <c r="J28" s="31"/>
      <c r="K28" s="31"/>
      <c r="L28" s="126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7"/>
      <c r="C29" s="31"/>
      <c r="D29" s="134"/>
      <c r="E29" s="134"/>
      <c r="F29" s="134"/>
      <c r="G29" s="134"/>
      <c r="H29" s="134"/>
      <c r="I29" s="134"/>
      <c r="J29" s="134"/>
      <c r="K29" s="134"/>
      <c r="L29" s="126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25.44" customHeight="1">
      <c r="A30" s="31"/>
      <c r="B30" s="37"/>
      <c r="C30" s="31"/>
      <c r="D30" s="135" t="s">
        <v>32</v>
      </c>
      <c r="E30" s="31"/>
      <c r="F30" s="31"/>
      <c r="G30" s="31"/>
      <c r="H30" s="31"/>
      <c r="I30" s="31"/>
      <c r="J30" s="136">
        <f>ROUND(J86, 2)</f>
        <v>816539.27000000002</v>
      </c>
      <c r="K30" s="31"/>
      <c r="L30" s="126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7"/>
      <c r="C31" s="31"/>
      <c r="D31" s="134"/>
      <c r="E31" s="134"/>
      <c r="F31" s="134"/>
      <c r="G31" s="134"/>
      <c r="H31" s="134"/>
      <c r="I31" s="134"/>
      <c r="J31" s="134"/>
      <c r="K31" s="134"/>
      <c r="L31" s="126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14.4" customHeight="1">
      <c r="A32" s="31"/>
      <c r="B32" s="37"/>
      <c r="C32" s="31"/>
      <c r="D32" s="31"/>
      <c r="E32" s="31"/>
      <c r="F32" s="137" t="s">
        <v>34</v>
      </c>
      <c r="G32" s="31"/>
      <c r="H32" s="31"/>
      <c r="I32" s="137" t="s">
        <v>33</v>
      </c>
      <c r="J32" s="137" t="s">
        <v>35</v>
      </c>
      <c r="K32" s="31"/>
      <c r="L32" s="126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14.4" customHeight="1">
      <c r="A33" s="31"/>
      <c r="B33" s="37"/>
      <c r="C33" s="31"/>
      <c r="D33" s="138" t="s">
        <v>36</v>
      </c>
      <c r="E33" s="124" t="s">
        <v>37</v>
      </c>
      <c r="F33" s="139">
        <f>ROUND((SUM(BE86:BE299)),  2)</f>
        <v>0</v>
      </c>
      <c r="G33" s="31"/>
      <c r="H33" s="31"/>
      <c r="I33" s="140">
        <v>0.20999999999999999</v>
      </c>
      <c r="J33" s="139">
        <f>ROUND(((SUM(BE86:BE299))*I33),  2)</f>
        <v>0</v>
      </c>
      <c r="K33" s="31"/>
      <c r="L33" s="126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7"/>
      <c r="C34" s="31"/>
      <c r="D34" s="31"/>
      <c r="E34" s="124" t="s">
        <v>38</v>
      </c>
      <c r="F34" s="139">
        <f>ROUND((SUM(BF86:BF299)),  2)</f>
        <v>816539.27000000002</v>
      </c>
      <c r="G34" s="31"/>
      <c r="H34" s="31"/>
      <c r="I34" s="140">
        <v>0.14999999999999999</v>
      </c>
      <c r="J34" s="139">
        <f>ROUND(((SUM(BF86:BF299))*I34),  2)</f>
        <v>122480.89</v>
      </c>
      <c r="K34" s="31"/>
      <c r="L34" s="126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7"/>
      <c r="C35" s="31"/>
      <c r="D35" s="31"/>
      <c r="E35" s="124" t="s">
        <v>39</v>
      </c>
      <c r="F35" s="139">
        <f>ROUND((SUM(BG86:BG299)),  2)</f>
        <v>0</v>
      </c>
      <c r="G35" s="31"/>
      <c r="H35" s="31"/>
      <c r="I35" s="140">
        <v>0.20999999999999999</v>
      </c>
      <c r="J35" s="139">
        <f>0</f>
        <v>0</v>
      </c>
      <c r="K35" s="31"/>
      <c r="L35" s="126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7"/>
      <c r="C36" s="31"/>
      <c r="D36" s="31"/>
      <c r="E36" s="124" t="s">
        <v>40</v>
      </c>
      <c r="F36" s="139">
        <f>ROUND((SUM(BH86:BH299)),  2)</f>
        <v>0</v>
      </c>
      <c r="G36" s="31"/>
      <c r="H36" s="31"/>
      <c r="I36" s="140">
        <v>0.14999999999999999</v>
      </c>
      <c r="J36" s="139">
        <f>0</f>
        <v>0</v>
      </c>
      <c r="K36" s="31"/>
      <c r="L36" s="126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7"/>
      <c r="C37" s="31"/>
      <c r="D37" s="31"/>
      <c r="E37" s="124" t="s">
        <v>41</v>
      </c>
      <c r="F37" s="139">
        <f>ROUND((SUM(BI86:BI299)),  2)</f>
        <v>0</v>
      </c>
      <c r="G37" s="31"/>
      <c r="H37" s="31"/>
      <c r="I37" s="140">
        <v>0</v>
      </c>
      <c r="J37" s="139">
        <f>0</f>
        <v>0</v>
      </c>
      <c r="K37" s="31"/>
      <c r="L37" s="126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6.96" customHeight="1">
      <c r="A38" s="31"/>
      <c r="B38" s="37"/>
      <c r="C38" s="31"/>
      <c r="D38" s="31"/>
      <c r="E38" s="31"/>
      <c r="F38" s="31"/>
      <c r="G38" s="31"/>
      <c r="H38" s="31"/>
      <c r="I38" s="31"/>
      <c r="J38" s="31"/>
      <c r="K38" s="31"/>
      <c r="L38" s="126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="2" customFormat="1" ht="25.44" customHeight="1">
      <c r="A39" s="31"/>
      <c r="B39" s="37"/>
      <c r="C39" s="141"/>
      <c r="D39" s="142" t="s">
        <v>42</v>
      </c>
      <c r="E39" s="143"/>
      <c r="F39" s="143"/>
      <c r="G39" s="144" t="s">
        <v>43</v>
      </c>
      <c r="H39" s="145" t="s">
        <v>44</v>
      </c>
      <c r="I39" s="143"/>
      <c r="J39" s="146">
        <f>SUM(J30:J37)</f>
        <v>939020.16000000003</v>
      </c>
      <c r="K39" s="147"/>
      <c r="L39" s="126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14.4" customHeight="1">
      <c r="A40" s="31"/>
      <c r="B40" s="148"/>
      <c r="C40" s="149"/>
      <c r="D40" s="149"/>
      <c r="E40" s="149"/>
      <c r="F40" s="149"/>
      <c r="G40" s="149"/>
      <c r="H40" s="149"/>
      <c r="I40" s="149"/>
      <c r="J40" s="149"/>
      <c r="K40" s="149"/>
      <c r="L40" s="126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="2" customFormat="1" ht="6.96" customHeight="1">
      <c r="A44" s="31"/>
      <c r="B44" s="150"/>
      <c r="C44" s="151"/>
      <c r="D44" s="151"/>
      <c r="E44" s="151"/>
      <c r="F44" s="151"/>
      <c r="G44" s="151"/>
      <c r="H44" s="151"/>
      <c r="I44" s="151"/>
      <c r="J44" s="151"/>
      <c r="K44" s="151"/>
      <c r="L44" s="126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="2" customFormat="1" ht="24.96" customHeight="1">
      <c r="A45" s="31"/>
      <c r="B45" s="32"/>
      <c r="C45" s="22" t="s">
        <v>83</v>
      </c>
      <c r="D45" s="33"/>
      <c r="E45" s="33"/>
      <c r="F45" s="33"/>
      <c r="G45" s="33"/>
      <c r="H45" s="33"/>
      <c r="I45" s="33"/>
      <c r="J45" s="33"/>
      <c r="K45" s="33"/>
      <c r="L45" s="126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="2" customFormat="1" ht="6.96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26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="2" customFormat="1" ht="12" customHeight="1">
      <c r="A47" s="31"/>
      <c r="B47" s="32"/>
      <c r="C47" s="28" t="s">
        <v>14</v>
      </c>
      <c r="D47" s="33"/>
      <c r="E47" s="33"/>
      <c r="F47" s="33"/>
      <c r="G47" s="33"/>
      <c r="H47" s="33"/>
      <c r="I47" s="33"/>
      <c r="J47" s="33"/>
      <c r="K47" s="33"/>
      <c r="L47" s="126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="2" customFormat="1" ht="16.5" customHeight="1">
      <c r="A48" s="31"/>
      <c r="B48" s="32"/>
      <c r="C48" s="33"/>
      <c r="D48" s="33"/>
      <c r="E48" s="152" t="str">
        <f>E7</f>
        <v>Novostavba dvou RD, lokalita Častolovice</v>
      </c>
      <c r="F48" s="28"/>
      <c r="G48" s="28"/>
      <c r="H48" s="28"/>
      <c r="I48" s="33"/>
      <c r="J48" s="33"/>
      <c r="K48" s="33"/>
      <c r="L48" s="126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="2" customFormat="1" ht="12" customHeight="1">
      <c r="A49" s="31"/>
      <c r="B49" s="32"/>
      <c r="C49" s="28" t="s">
        <v>80</v>
      </c>
      <c r="D49" s="33"/>
      <c r="E49" s="33"/>
      <c r="F49" s="33"/>
      <c r="G49" s="33"/>
      <c r="H49" s="33"/>
      <c r="I49" s="33"/>
      <c r="J49" s="33"/>
      <c r="K49" s="33"/>
      <c r="L49" s="126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="2" customFormat="1" ht="16.5" customHeight="1">
      <c r="A50" s="31"/>
      <c r="B50" s="32"/>
      <c r="C50" s="33"/>
      <c r="D50" s="33"/>
      <c r="E50" s="61" t="str">
        <f>E9</f>
        <v>SO01 - RD1</v>
      </c>
      <c r="F50" s="33"/>
      <c r="G50" s="33"/>
      <c r="H50" s="33"/>
      <c r="I50" s="33"/>
      <c r="J50" s="33"/>
      <c r="K50" s="33"/>
      <c r="L50" s="126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="2" customFormat="1" ht="6.96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26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="2" customFormat="1" ht="12" customHeight="1">
      <c r="A52" s="31"/>
      <c r="B52" s="32"/>
      <c r="C52" s="28" t="s">
        <v>19</v>
      </c>
      <c r="D52" s="33"/>
      <c r="E52" s="33"/>
      <c r="F52" s="25" t="str">
        <f>F12</f>
        <v xml:space="preserve"> </v>
      </c>
      <c r="G52" s="33"/>
      <c r="H52" s="33"/>
      <c r="I52" s="28" t="s">
        <v>21</v>
      </c>
      <c r="J52" s="64" t="str">
        <f>IF(J12="","",J12)</f>
        <v>27. 10. 2020</v>
      </c>
      <c r="K52" s="33"/>
      <c r="L52" s="126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="2" customFormat="1" ht="6.96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26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="2" customFormat="1" ht="15.15" customHeight="1">
      <c r="A54" s="31"/>
      <c r="B54" s="32"/>
      <c r="C54" s="28" t="s">
        <v>23</v>
      </c>
      <c r="D54" s="33"/>
      <c r="E54" s="33"/>
      <c r="F54" s="25" t="str">
        <f>E15</f>
        <v xml:space="preserve"> </v>
      </c>
      <c r="G54" s="33"/>
      <c r="H54" s="33"/>
      <c r="I54" s="28" t="s">
        <v>27</v>
      </c>
      <c r="J54" s="29" t="str">
        <f>E21</f>
        <v xml:space="preserve"> </v>
      </c>
      <c r="K54" s="33"/>
      <c r="L54" s="126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="2" customFormat="1" ht="15.15" customHeight="1">
      <c r="A55" s="31"/>
      <c r="B55" s="32"/>
      <c r="C55" s="28" t="s">
        <v>26</v>
      </c>
      <c r="D55" s="33"/>
      <c r="E55" s="33"/>
      <c r="F55" s="25" t="str">
        <f>IF(E18="","",E18)</f>
        <v xml:space="preserve"> </v>
      </c>
      <c r="G55" s="33"/>
      <c r="H55" s="33"/>
      <c r="I55" s="28" t="s">
        <v>29</v>
      </c>
      <c r="J55" s="29" t="str">
        <f>E24</f>
        <v xml:space="preserve"> </v>
      </c>
      <c r="K55" s="33"/>
      <c r="L55" s="126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="2" customFormat="1" ht="10.32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26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="2" customFormat="1" ht="29.28" customHeight="1">
      <c r="A57" s="31"/>
      <c r="B57" s="32"/>
      <c r="C57" s="153" t="s">
        <v>84</v>
      </c>
      <c r="D57" s="154"/>
      <c r="E57" s="154"/>
      <c r="F57" s="154"/>
      <c r="G57" s="154"/>
      <c r="H57" s="154"/>
      <c r="I57" s="154"/>
      <c r="J57" s="155" t="s">
        <v>85</v>
      </c>
      <c r="K57" s="154"/>
      <c r="L57" s="126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="2" customFormat="1" ht="10.32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26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="2" customFormat="1" ht="22.8" customHeight="1">
      <c r="A59" s="31"/>
      <c r="B59" s="32"/>
      <c r="C59" s="156" t="s">
        <v>64</v>
      </c>
      <c r="D59" s="33"/>
      <c r="E59" s="33"/>
      <c r="F59" s="33"/>
      <c r="G59" s="33"/>
      <c r="H59" s="33"/>
      <c r="I59" s="33"/>
      <c r="J59" s="94">
        <f>J86</f>
        <v>816539.27000000002</v>
      </c>
      <c r="K59" s="33"/>
      <c r="L59" s="126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6" t="s">
        <v>86</v>
      </c>
    </row>
    <row r="60" s="9" customFormat="1" ht="24.96" customHeight="1">
      <c r="A60" s="9"/>
      <c r="B60" s="157"/>
      <c r="C60" s="158"/>
      <c r="D60" s="159" t="s">
        <v>87</v>
      </c>
      <c r="E60" s="160"/>
      <c r="F60" s="160"/>
      <c r="G60" s="160"/>
      <c r="H60" s="160"/>
      <c r="I60" s="160"/>
      <c r="J60" s="161">
        <f>J87</f>
        <v>756001.27000000002</v>
      </c>
      <c r="K60" s="158"/>
      <c r="L60" s="16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3"/>
      <c r="C61" s="164"/>
      <c r="D61" s="165" t="s">
        <v>88</v>
      </c>
      <c r="E61" s="166"/>
      <c r="F61" s="166"/>
      <c r="G61" s="166"/>
      <c r="H61" s="166"/>
      <c r="I61" s="166"/>
      <c r="J61" s="167">
        <f>J88</f>
        <v>756001.27000000002</v>
      </c>
      <c r="K61" s="164"/>
      <c r="L61" s="16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57"/>
      <c r="C62" s="158"/>
      <c r="D62" s="159" t="s">
        <v>89</v>
      </c>
      <c r="E62" s="160"/>
      <c r="F62" s="160"/>
      <c r="G62" s="160"/>
      <c r="H62" s="160"/>
      <c r="I62" s="160"/>
      <c r="J62" s="161">
        <f>J282</f>
        <v>20968</v>
      </c>
      <c r="K62" s="158"/>
      <c r="L62" s="16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3"/>
      <c r="C63" s="164"/>
      <c r="D63" s="165" t="s">
        <v>90</v>
      </c>
      <c r="E63" s="166"/>
      <c r="F63" s="166"/>
      <c r="G63" s="166"/>
      <c r="H63" s="166"/>
      <c r="I63" s="166"/>
      <c r="J63" s="167">
        <f>J283</f>
        <v>20968</v>
      </c>
      <c r="K63" s="164"/>
      <c r="L63" s="16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57"/>
      <c r="C64" s="158"/>
      <c r="D64" s="159" t="s">
        <v>91</v>
      </c>
      <c r="E64" s="160"/>
      <c r="F64" s="160"/>
      <c r="G64" s="160"/>
      <c r="H64" s="160"/>
      <c r="I64" s="160"/>
      <c r="J64" s="161">
        <f>J288</f>
        <v>29570</v>
      </c>
      <c r="K64" s="158"/>
      <c r="L64" s="16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57"/>
      <c r="C65" s="158"/>
      <c r="D65" s="159" t="s">
        <v>92</v>
      </c>
      <c r="E65" s="160"/>
      <c r="F65" s="160"/>
      <c r="G65" s="160"/>
      <c r="H65" s="160"/>
      <c r="I65" s="160"/>
      <c r="J65" s="161">
        <f>J295</f>
        <v>10000</v>
      </c>
      <c r="K65" s="158"/>
      <c r="L65" s="16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3"/>
      <c r="C66" s="164"/>
      <c r="D66" s="165" t="s">
        <v>93</v>
      </c>
      <c r="E66" s="166"/>
      <c r="F66" s="166"/>
      <c r="G66" s="166"/>
      <c r="H66" s="166"/>
      <c r="I66" s="166"/>
      <c r="J66" s="167">
        <f>J296</f>
        <v>10000</v>
      </c>
      <c r="K66" s="164"/>
      <c r="L66" s="16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1"/>
      <c r="B67" s="32"/>
      <c r="C67" s="33"/>
      <c r="D67" s="33"/>
      <c r="E67" s="33"/>
      <c r="F67" s="33"/>
      <c r="G67" s="33"/>
      <c r="H67" s="33"/>
      <c r="I67" s="33"/>
      <c r="J67" s="33"/>
      <c r="K67" s="33"/>
      <c r="L67" s="126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="2" customFormat="1" ht="6.96" customHeight="1">
      <c r="A68" s="31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126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72" s="2" customFormat="1" ht="6.96" customHeight="1">
      <c r="A72" s="31"/>
      <c r="B72" s="53"/>
      <c r="C72" s="54"/>
      <c r="D72" s="54"/>
      <c r="E72" s="54"/>
      <c r="F72" s="54"/>
      <c r="G72" s="54"/>
      <c r="H72" s="54"/>
      <c r="I72" s="54"/>
      <c r="J72" s="54"/>
      <c r="K72" s="54"/>
      <c r="L72" s="126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="2" customFormat="1" ht="24.96" customHeight="1">
      <c r="A73" s="31"/>
      <c r="B73" s="32"/>
      <c r="C73" s="22" t="s">
        <v>94</v>
      </c>
      <c r="D73" s="33"/>
      <c r="E73" s="33"/>
      <c r="F73" s="33"/>
      <c r="G73" s="33"/>
      <c r="H73" s="33"/>
      <c r="I73" s="33"/>
      <c r="J73" s="33"/>
      <c r="K73" s="33"/>
      <c r="L73" s="126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="2" customFormat="1" ht="6.96" customHeight="1">
      <c r="A74" s="31"/>
      <c r="B74" s="32"/>
      <c r="C74" s="33"/>
      <c r="D74" s="33"/>
      <c r="E74" s="33"/>
      <c r="F74" s="33"/>
      <c r="G74" s="33"/>
      <c r="H74" s="33"/>
      <c r="I74" s="33"/>
      <c r="J74" s="33"/>
      <c r="K74" s="33"/>
      <c r="L74" s="126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="2" customFormat="1" ht="12" customHeight="1">
      <c r="A75" s="31"/>
      <c r="B75" s="32"/>
      <c r="C75" s="28" t="s">
        <v>14</v>
      </c>
      <c r="D75" s="33"/>
      <c r="E75" s="33"/>
      <c r="F75" s="33"/>
      <c r="G75" s="33"/>
      <c r="H75" s="33"/>
      <c r="I75" s="33"/>
      <c r="J75" s="33"/>
      <c r="K75" s="33"/>
      <c r="L75" s="126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="2" customFormat="1" ht="16.5" customHeight="1">
      <c r="A76" s="31"/>
      <c r="B76" s="32"/>
      <c r="C76" s="33"/>
      <c r="D76" s="33"/>
      <c r="E76" s="152" t="str">
        <f>E7</f>
        <v>Novostavba dvou RD, lokalita Častolovice</v>
      </c>
      <c r="F76" s="28"/>
      <c r="G76" s="28"/>
      <c r="H76" s="28"/>
      <c r="I76" s="33"/>
      <c r="J76" s="33"/>
      <c r="K76" s="33"/>
      <c r="L76" s="126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2" customHeight="1">
      <c r="A77" s="31"/>
      <c r="B77" s="32"/>
      <c r="C77" s="28" t="s">
        <v>80</v>
      </c>
      <c r="D77" s="33"/>
      <c r="E77" s="33"/>
      <c r="F77" s="33"/>
      <c r="G77" s="33"/>
      <c r="H77" s="33"/>
      <c r="I77" s="33"/>
      <c r="J77" s="33"/>
      <c r="K77" s="33"/>
      <c r="L77" s="126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="2" customFormat="1" ht="16.5" customHeight="1">
      <c r="A78" s="31"/>
      <c r="B78" s="32"/>
      <c r="C78" s="33"/>
      <c r="D78" s="33"/>
      <c r="E78" s="61" t="str">
        <f>E9</f>
        <v>SO01 - RD1</v>
      </c>
      <c r="F78" s="33"/>
      <c r="G78" s="33"/>
      <c r="H78" s="33"/>
      <c r="I78" s="33"/>
      <c r="J78" s="33"/>
      <c r="K78" s="33"/>
      <c r="L78" s="126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="2" customFormat="1" ht="6.96" customHeight="1">
      <c r="A79" s="31"/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126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="2" customFormat="1" ht="12" customHeight="1">
      <c r="A80" s="31"/>
      <c r="B80" s="32"/>
      <c r="C80" s="28" t="s">
        <v>19</v>
      </c>
      <c r="D80" s="33"/>
      <c r="E80" s="33"/>
      <c r="F80" s="25" t="str">
        <f>F12</f>
        <v xml:space="preserve"> </v>
      </c>
      <c r="G80" s="33"/>
      <c r="H80" s="33"/>
      <c r="I80" s="28" t="s">
        <v>21</v>
      </c>
      <c r="J80" s="64" t="str">
        <f>IF(J12="","",J12)</f>
        <v>27. 10. 2020</v>
      </c>
      <c r="K80" s="33"/>
      <c r="L80" s="126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="2" customFormat="1" ht="6.96" customHeight="1">
      <c r="A81" s="31"/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126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15.15" customHeight="1">
      <c r="A82" s="31"/>
      <c r="B82" s="32"/>
      <c r="C82" s="28" t="s">
        <v>23</v>
      </c>
      <c r="D82" s="33"/>
      <c r="E82" s="33"/>
      <c r="F82" s="25" t="str">
        <f>E15</f>
        <v xml:space="preserve"> </v>
      </c>
      <c r="G82" s="33"/>
      <c r="H82" s="33"/>
      <c r="I82" s="28" t="s">
        <v>27</v>
      </c>
      <c r="J82" s="29" t="str">
        <f>E21</f>
        <v xml:space="preserve"> </v>
      </c>
      <c r="K82" s="33"/>
      <c r="L82" s="126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15.15" customHeight="1">
      <c r="A83" s="31"/>
      <c r="B83" s="32"/>
      <c r="C83" s="28" t="s">
        <v>26</v>
      </c>
      <c r="D83" s="33"/>
      <c r="E83" s="33"/>
      <c r="F83" s="25" t="str">
        <f>IF(E18="","",E18)</f>
        <v xml:space="preserve"> </v>
      </c>
      <c r="G83" s="33"/>
      <c r="H83" s="33"/>
      <c r="I83" s="28" t="s">
        <v>29</v>
      </c>
      <c r="J83" s="29" t="str">
        <f>E24</f>
        <v xml:space="preserve"> </v>
      </c>
      <c r="K83" s="33"/>
      <c r="L83" s="126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0.32" customHeight="1">
      <c r="A84" s="31"/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126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11" customFormat="1" ht="29.28" customHeight="1">
      <c r="A85" s="169"/>
      <c r="B85" s="170"/>
      <c r="C85" s="171" t="s">
        <v>95</v>
      </c>
      <c r="D85" s="172" t="s">
        <v>51</v>
      </c>
      <c r="E85" s="172" t="s">
        <v>47</v>
      </c>
      <c r="F85" s="172" t="s">
        <v>48</v>
      </c>
      <c r="G85" s="172" t="s">
        <v>96</v>
      </c>
      <c r="H85" s="172" t="s">
        <v>97</v>
      </c>
      <c r="I85" s="172" t="s">
        <v>98</v>
      </c>
      <c r="J85" s="172" t="s">
        <v>85</v>
      </c>
      <c r="K85" s="173" t="s">
        <v>99</v>
      </c>
      <c r="L85" s="174"/>
      <c r="M85" s="84" t="s">
        <v>17</v>
      </c>
      <c r="N85" s="85" t="s">
        <v>36</v>
      </c>
      <c r="O85" s="85" t="s">
        <v>100</v>
      </c>
      <c r="P85" s="85" t="s">
        <v>101</v>
      </c>
      <c r="Q85" s="85" t="s">
        <v>102</v>
      </c>
      <c r="R85" s="85" t="s">
        <v>103</v>
      </c>
      <c r="S85" s="85" t="s">
        <v>104</v>
      </c>
      <c r="T85" s="86" t="s">
        <v>105</v>
      </c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</row>
    <row r="86" s="2" customFormat="1" ht="22.8" customHeight="1">
      <c r="A86" s="31"/>
      <c r="B86" s="32"/>
      <c r="C86" s="91" t="s">
        <v>106</v>
      </c>
      <c r="D86" s="33"/>
      <c r="E86" s="33"/>
      <c r="F86" s="33"/>
      <c r="G86" s="33"/>
      <c r="H86" s="33"/>
      <c r="I86" s="33"/>
      <c r="J86" s="175">
        <f>BK86</f>
        <v>816539.27000000002</v>
      </c>
      <c r="K86" s="33"/>
      <c r="L86" s="37"/>
      <c r="M86" s="87"/>
      <c r="N86" s="176"/>
      <c r="O86" s="88"/>
      <c r="P86" s="177">
        <f>P87+P282+P288+P295</f>
        <v>765.85320000000013</v>
      </c>
      <c r="Q86" s="88"/>
      <c r="R86" s="177">
        <f>R87+R282+R288+R295</f>
        <v>7.1646370000000008</v>
      </c>
      <c r="S86" s="88"/>
      <c r="T86" s="178">
        <f>T87+T282+T288+T295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T86" s="16" t="s">
        <v>65</v>
      </c>
      <c r="AU86" s="16" t="s">
        <v>86</v>
      </c>
      <c r="BK86" s="179">
        <f>BK87+BK282+BK288+BK295</f>
        <v>816539.27000000002</v>
      </c>
    </row>
    <row r="87" s="12" customFormat="1" ht="25.92" customHeight="1">
      <c r="A87" s="12"/>
      <c r="B87" s="180"/>
      <c r="C87" s="181"/>
      <c r="D87" s="182" t="s">
        <v>65</v>
      </c>
      <c r="E87" s="183" t="s">
        <v>107</v>
      </c>
      <c r="F87" s="183" t="s">
        <v>108</v>
      </c>
      <c r="G87" s="181"/>
      <c r="H87" s="181"/>
      <c r="I87" s="181"/>
      <c r="J87" s="184">
        <f>BK87</f>
        <v>756001.27000000002</v>
      </c>
      <c r="K87" s="181"/>
      <c r="L87" s="185"/>
      <c r="M87" s="186"/>
      <c r="N87" s="187"/>
      <c r="O87" s="187"/>
      <c r="P87" s="188">
        <f>P88</f>
        <v>629.22200000000009</v>
      </c>
      <c r="Q87" s="187"/>
      <c r="R87" s="188">
        <f>R88</f>
        <v>1.0746370000000001</v>
      </c>
      <c r="S87" s="187"/>
      <c r="T87" s="189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0" t="s">
        <v>109</v>
      </c>
      <c r="AT87" s="191" t="s">
        <v>65</v>
      </c>
      <c r="AU87" s="191" t="s">
        <v>66</v>
      </c>
      <c r="AY87" s="190" t="s">
        <v>110</v>
      </c>
      <c r="BK87" s="192">
        <f>BK88</f>
        <v>756001.27000000002</v>
      </c>
    </row>
    <row r="88" s="12" customFormat="1" ht="22.8" customHeight="1">
      <c r="A88" s="12"/>
      <c r="B88" s="180"/>
      <c r="C88" s="181"/>
      <c r="D88" s="182" t="s">
        <v>65</v>
      </c>
      <c r="E88" s="193" t="s">
        <v>111</v>
      </c>
      <c r="F88" s="193" t="s">
        <v>112</v>
      </c>
      <c r="G88" s="181"/>
      <c r="H88" s="181"/>
      <c r="I88" s="181"/>
      <c r="J88" s="194">
        <f>BK88</f>
        <v>756001.27000000002</v>
      </c>
      <c r="K88" s="181"/>
      <c r="L88" s="185"/>
      <c r="M88" s="186"/>
      <c r="N88" s="187"/>
      <c r="O88" s="187"/>
      <c r="P88" s="188">
        <f>SUM(P89:P281)</f>
        <v>629.22200000000009</v>
      </c>
      <c r="Q88" s="187"/>
      <c r="R88" s="188">
        <f>SUM(R89:R281)</f>
        <v>1.0746370000000001</v>
      </c>
      <c r="S88" s="187"/>
      <c r="T88" s="189">
        <f>SUM(T89:T281)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0" t="s">
        <v>109</v>
      </c>
      <c r="AT88" s="191" t="s">
        <v>65</v>
      </c>
      <c r="AU88" s="191" t="s">
        <v>74</v>
      </c>
      <c r="AY88" s="190" t="s">
        <v>110</v>
      </c>
      <c r="BK88" s="192">
        <f>SUM(BK89:BK281)</f>
        <v>756001.27000000002</v>
      </c>
    </row>
    <row r="89" s="2" customFormat="1" ht="33" customHeight="1">
      <c r="A89" s="31"/>
      <c r="B89" s="32"/>
      <c r="C89" s="195" t="s">
        <v>74</v>
      </c>
      <c r="D89" s="195" t="s">
        <v>113</v>
      </c>
      <c r="E89" s="196" t="s">
        <v>114</v>
      </c>
      <c r="F89" s="197" t="s">
        <v>115</v>
      </c>
      <c r="G89" s="198" t="s">
        <v>116</v>
      </c>
      <c r="H89" s="199">
        <v>50</v>
      </c>
      <c r="I89" s="200">
        <v>26</v>
      </c>
      <c r="J89" s="200">
        <f>ROUND(I89*H89,2)</f>
        <v>1300</v>
      </c>
      <c r="K89" s="197" t="s">
        <v>117</v>
      </c>
      <c r="L89" s="37"/>
      <c r="M89" s="201" t="s">
        <v>17</v>
      </c>
      <c r="N89" s="202" t="s">
        <v>38</v>
      </c>
      <c r="O89" s="203">
        <v>0.071999999999999995</v>
      </c>
      <c r="P89" s="203">
        <f>O89*H89</f>
        <v>3.5999999999999996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205" t="s">
        <v>118</v>
      </c>
      <c r="AT89" s="205" t="s">
        <v>113</v>
      </c>
      <c r="AU89" s="205" t="s">
        <v>109</v>
      </c>
      <c r="AY89" s="16" t="s">
        <v>110</v>
      </c>
      <c r="BE89" s="206">
        <f>IF(N89="základní",J89,0)</f>
        <v>0</v>
      </c>
      <c r="BF89" s="206">
        <f>IF(N89="snížená",J89,0)</f>
        <v>1300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6" t="s">
        <v>109</v>
      </c>
      <c r="BK89" s="206">
        <f>ROUND(I89*H89,2)</f>
        <v>1300</v>
      </c>
      <c r="BL89" s="16" t="s">
        <v>118</v>
      </c>
      <c r="BM89" s="205" t="s">
        <v>119</v>
      </c>
    </row>
    <row r="90" s="2" customFormat="1" ht="21.75" customHeight="1">
      <c r="A90" s="31"/>
      <c r="B90" s="32"/>
      <c r="C90" s="207" t="s">
        <v>109</v>
      </c>
      <c r="D90" s="207" t="s">
        <v>120</v>
      </c>
      <c r="E90" s="208" t="s">
        <v>121</v>
      </c>
      <c r="F90" s="209" t="s">
        <v>122</v>
      </c>
      <c r="G90" s="210" t="s">
        <v>116</v>
      </c>
      <c r="H90" s="211">
        <v>50</v>
      </c>
      <c r="I90" s="212">
        <v>41.5</v>
      </c>
      <c r="J90" s="212">
        <f>ROUND(I90*H90,2)</f>
        <v>2075</v>
      </c>
      <c r="K90" s="209" t="s">
        <v>117</v>
      </c>
      <c r="L90" s="213"/>
      <c r="M90" s="214" t="s">
        <v>17</v>
      </c>
      <c r="N90" s="215" t="s">
        <v>38</v>
      </c>
      <c r="O90" s="203">
        <v>0</v>
      </c>
      <c r="P90" s="203">
        <f>O90*H90</f>
        <v>0</v>
      </c>
      <c r="Q90" s="203">
        <v>0.00035</v>
      </c>
      <c r="R90" s="203">
        <f>Q90*H90</f>
        <v>0.017499999999999998</v>
      </c>
      <c r="S90" s="203">
        <v>0</v>
      </c>
      <c r="T90" s="204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205" t="s">
        <v>123</v>
      </c>
      <c r="AT90" s="205" t="s">
        <v>120</v>
      </c>
      <c r="AU90" s="205" t="s">
        <v>109</v>
      </c>
      <c r="AY90" s="16" t="s">
        <v>110</v>
      </c>
      <c r="BE90" s="206">
        <f>IF(N90="základní",J90,0)</f>
        <v>0</v>
      </c>
      <c r="BF90" s="206">
        <f>IF(N90="snížená",J90,0)</f>
        <v>2075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6" t="s">
        <v>109</v>
      </c>
      <c r="BK90" s="206">
        <f>ROUND(I90*H90,2)</f>
        <v>2075</v>
      </c>
      <c r="BL90" s="16" t="s">
        <v>118</v>
      </c>
      <c r="BM90" s="205" t="s">
        <v>124</v>
      </c>
    </row>
    <row r="91" s="2" customFormat="1" ht="33" customHeight="1">
      <c r="A91" s="31"/>
      <c r="B91" s="32"/>
      <c r="C91" s="195" t="s">
        <v>125</v>
      </c>
      <c r="D91" s="195" t="s">
        <v>113</v>
      </c>
      <c r="E91" s="196" t="s">
        <v>126</v>
      </c>
      <c r="F91" s="197" t="s">
        <v>127</v>
      </c>
      <c r="G91" s="198" t="s">
        <v>116</v>
      </c>
      <c r="H91" s="199">
        <v>2</v>
      </c>
      <c r="I91" s="200">
        <v>121</v>
      </c>
      <c r="J91" s="200">
        <f>ROUND(I91*H91,2)</f>
        <v>242</v>
      </c>
      <c r="K91" s="197" t="s">
        <v>117</v>
      </c>
      <c r="L91" s="37"/>
      <c r="M91" s="201" t="s">
        <v>17</v>
      </c>
      <c r="N91" s="202" t="s">
        <v>38</v>
      </c>
      <c r="O91" s="203">
        <v>0.33600000000000002</v>
      </c>
      <c r="P91" s="203">
        <f>O91*H91</f>
        <v>0.67200000000000004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205" t="s">
        <v>118</v>
      </c>
      <c r="AT91" s="205" t="s">
        <v>113</v>
      </c>
      <c r="AU91" s="205" t="s">
        <v>109</v>
      </c>
      <c r="AY91" s="16" t="s">
        <v>110</v>
      </c>
      <c r="BE91" s="206">
        <f>IF(N91="základní",J91,0)</f>
        <v>0</v>
      </c>
      <c r="BF91" s="206">
        <f>IF(N91="snížená",J91,0)</f>
        <v>242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6" t="s">
        <v>109</v>
      </c>
      <c r="BK91" s="206">
        <f>ROUND(I91*H91,2)</f>
        <v>242</v>
      </c>
      <c r="BL91" s="16" t="s">
        <v>118</v>
      </c>
      <c r="BM91" s="205" t="s">
        <v>128</v>
      </c>
    </row>
    <row r="92" s="2" customFormat="1" ht="16.5" customHeight="1">
      <c r="A92" s="31"/>
      <c r="B92" s="32"/>
      <c r="C92" s="207" t="s">
        <v>129</v>
      </c>
      <c r="D92" s="207" t="s">
        <v>120</v>
      </c>
      <c r="E92" s="208" t="s">
        <v>130</v>
      </c>
      <c r="F92" s="209" t="s">
        <v>131</v>
      </c>
      <c r="G92" s="210" t="s">
        <v>116</v>
      </c>
      <c r="H92" s="211">
        <v>2</v>
      </c>
      <c r="I92" s="212">
        <v>442</v>
      </c>
      <c r="J92" s="212">
        <f>ROUND(I92*H92,2)</f>
        <v>884</v>
      </c>
      <c r="K92" s="209" t="s">
        <v>117</v>
      </c>
      <c r="L92" s="213"/>
      <c r="M92" s="214" t="s">
        <v>17</v>
      </c>
      <c r="N92" s="215" t="s">
        <v>38</v>
      </c>
      <c r="O92" s="203">
        <v>0</v>
      </c>
      <c r="P92" s="203">
        <f>O92*H92</f>
        <v>0</v>
      </c>
      <c r="Q92" s="203">
        <v>0.012</v>
      </c>
      <c r="R92" s="203">
        <f>Q92*H92</f>
        <v>0.024</v>
      </c>
      <c r="S92" s="203">
        <v>0</v>
      </c>
      <c r="T92" s="204">
        <f>S92*H92</f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205" t="s">
        <v>123</v>
      </c>
      <c r="AT92" s="205" t="s">
        <v>120</v>
      </c>
      <c r="AU92" s="205" t="s">
        <v>109</v>
      </c>
      <c r="AY92" s="16" t="s">
        <v>110</v>
      </c>
      <c r="BE92" s="206">
        <f>IF(N92="základní",J92,0)</f>
        <v>0</v>
      </c>
      <c r="BF92" s="206">
        <f>IF(N92="snížená",J92,0)</f>
        <v>884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6" t="s">
        <v>109</v>
      </c>
      <c r="BK92" s="206">
        <f>ROUND(I92*H92,2)</f>
        <v>884</v>
      </c>
      <c r="BL92" s="16" t="s">
        <v>118</v>
      </c>
      <c r="BM92" s="205" t="s">
        <v>132</v>
      </c>
    </row>
    <row r="93" s="2" customFormat="1" ht="16.5" customHeight="1">
      <c r="A93" s="31"/>
      <c r="B93" s="32"/>
      <c r="C93" s="207" t="s">
        <v>133</v>
      </c>
      <c r="D93" s="207" t="s">
        <v>120</v>
      </c>
      <c r="E93" s="208" t="s">
        <v>134</v>
      </c>
      <c r="F93" s="209" t="s">
        <v>135</v>
      </c>
      <c r="G93" s="210" t="s">
        <v>116</v>
      </c>
      <c r="H93" s="211">
        <v>2</v>
      </c>
      <c r="I93" s="212">
        <v>105</v>
      </c>
      <c r="J93" s="212">
        <f>ROUND(I93*H93,2)</f>
        <v>210</v>
      </c>
      <c r="K93" s="209" t="s">
        <v>117</v>
      </c>
      <c r="L93" s="213"/>
      <c r="M93" s="214" t="s">
        <v>17</v>
      </c>
      <c r="N93" s="215" t="s">
        <v>38</v>
      </c>
      <c r="O93" s="203">
        <v>0</v>
      </c>
      <c r="P93" s="203">
        <f>O93*H93</f>
        <v>0</v>
      </c>
      <c r="Q93" s="203">
        <v>0.0019499999999999999</v>
      </c>
      <c r="R93" s="203">
        <f>Q93*H93</f>
        <v>0.0038999999999999998</v>
      </c>
      <c r="S93" s="203">
        <v>0</v>
      </c>
      <c r="T93" s="204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205" t="s">
        <v>123</v>
      </c>
      <c r="AT93" s="205" t="s">
        <v>120</v>
      </c>
      <c r="AU93" s="205" t="s">
        <v>109</v>
      </c>
      <c r="AY93" s="16" t="s">
        <v>110</v>
      </c>
      <c r="BE93" s="206">
        <f>IF(N93="základní",J93,0)</f>
        <v>0</v>
      </c>
      <c r="BF93" s="206">
        <f>IF(N93="snížená",J93,0)</f>
        <v>210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6" t="s">
        <v>109</v>
      </c>
      <c r="BK93" s="206">
        <f>ROUND(I93*H93,2)</f>
        <v>210</v>
      </c>
      <c r="BL93" s="16" t="s">
        <v>118</v>
      </c>
      <c r="BM93" s="205" t="s">
        <v>136</v>
      </c>
    </row>
    <row r="94" s="2" customFormat="1" ht="33" customHeight="1">
      <c r="A94" s="31"/>
      <c r="B94" s="32"/>
      <c r="C94" s="195" t="s">
        <v>137</v>
      </c>
      <c r="D94" s="195" t="s">
        <v>113</v>
      </c>
      <c r="E94" s="196" t="s">
        <v>138</v>
      </c>
      <c r="F94" s="197" t="s">
        <v>139</v>
      </c>
      <c r="G94" s="198" t="s">
        <v>140</v>
      </c>
      <c r="H94" s="199">
        <v>247</v>
      </c>
      <c r="I94" s="200">
        <v>32.899999999999999</v>
      </c>
      <c r="J94" s="200">
        <f>ROUND(I94*H94,2)</f>
        <v>8126.3000000000002</v>
      </c>
      <c r="K94" s="197" t="s">
        <v>117</v>
      </c>
      <c r="L94" s="37"/>
      <c r="M94" s="201" t="s">
        <v>17</v>
      </c>
      <c r="N94" s="202" t="s">
        <v>38</v>
      </c>
      <c r="O94" s="203">
        <v>0.090999999999999998</v>
      </c>
      <c r="P94" s="203">
        <f>O94*H94</f>
        <v>22.477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205" t="s">
        <v>118</v>
      </c>
      <c r="AT94" s="205" t="s">
        <v>113</v>
      </c>
      <c r="AU94" s="205" t="s">
        <v>109</v>
      </c>
      <c r="AY94" s="16" t="s">
        <v>110</v>
      </c>
      <c r="BE94" s="206">
        <f>IF(N94="základní",J94,0)</f>
        <v>0</v>
      </c>
      <c r="BF94" s="206">
        <f>IF(N94="snížená",J94,0)</f>
        <v>8126.3000000000002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6" t="s">
        <v>109</v>
      </c>
      <c r="BK94" s="206">
        <f>ROUND(I94*H94,2)</f>
        <v>8126.3000000000002</v>
      </c>
      <c r="BL94" s="16" t="s">
        <v>118</v>
      </c>
      <c r="BM94" s="205" t="s">
        <v>141</v>
      </c>
    </row>
    <row r="95" s="2" customFormat="1" ht="21.75" customHeight="1">
      <c r="A95" s="31"/>
      <c r="B95" s="32"/>
      <c r="C95" s="207" t="s">
        <v>142</v>
      </c>
      <c r="D95" s="207" t="s">
        <v>120</v>
      </c>
      <c r="E95" s="208" t="s">
        <v>143</v>
      </c>
      <c r="F95" s="209" t="s">
        <v>144</v>
      </c>
      <c r="G95" s="210" t="s">
        <v>140</v>
      </c>
      <c r="H95" s="211">
        <v>237</v>
      </c>
      <c r="I95" s="212">
        <v>72.599999999999994</v>
      </c>
      <c r="J95" s="212">
        <f>ROUND(I95*H95,2)</f>
        <v>17206.200000000001</v>
      </c>
      <c r="K95" s="209" t="s">
        <v>117</v>
      </c>
      <c r="L95" s="213"/>
      <c r="M95" s="214" t="s">
        <v>17</v>
      </c>
      <c r="N95" s="215" t="s">
        <v>38</v>
      </c>
      <c r="O95" s="203">
        <v>0</v>
      </c>
      <c r="P95" s="203">
        <f>O95*H95</f>
        <v>0</v>
      </c>
      <c r="Q95" s="203">
        <v>0.00013999999999999999</v>
      </c>
      <c r="R95" s="203">
        <f>Q95*H95</f>
        <v>0.033179999999999994</v>
      </c>
      <c r="S95" s="203">
        <v>0</v>
      </c>
      <c r="T95" s="204">
        <f>S95*H95</f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205" t="s">
        <v>123</v>
      </c>
      <c r="AT95" s="205" t="s">
        <v>120</v>
      </c>
      <c r="AU95" s="205" t="s">
        <v>109</v>
      </c>
      <c r="AY95" s="16" t="s">
        <v>110</v>
      </c>
      <c r="BE95" s="206">
        <f>IF(N95="základní",J95,0)</f>
        <v>0</v>
      </c>
      <c r="BF95" s="206">
        <f>IF(N95="snížená",J95,0)</f>
        <v>17206.200000000001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6" t="s">
        <v>109</v>
      </c>
      <c r="BK95" s="206">
        <f>ROUND(I95*H95,2)</f>
        <v>17206.200000000001</v>
      </c>
      <c r="BL95" s="16" t="s">
        <v>118</v>
      </c>
      <c r="BM95" s="205" t="s">
        <v>145</v>
      </c>
    </row>
    <row r="96" s="2" customFormat="1" ht="16.5" customHeight="1">
      <c r="A96" s="31"/>
      <c r="B96" s="32"/>
      <c r="C96" s="207" t="s">
        <v>146</v>
      </c>
      <c r="D96" s="207" t="s">
        <v>120</v>
      </c>
      <c r="E96" s="208" t="s">
        <v>147</v>
      </c>
      <c r="F96" s="209" t="s">
        <v>148</v>
      </c>
      <c r="G96" s="210" t="s">
        <v>140</v>
      </c>
      <c r="H96" s="211">
        <v>10</v>
      </c>
      <c r="I96" s="212">
        <v>6.2599999999999998</v>
      </c>
      <c r="J96" s="212">
        <f>ROUND(I96*H96,2)</f>
        <v>62.600000000000001</v>
      </c>
      <c r="K96" s="209" t="s">
        <v>117</v>
      </c>
      <c r="L96" s="213"/>
      <c r="M96" s="214" t="s">
        <v>17</v>
      </c>
      <c r="N96" s="215" t="s">
        <v>38</v>
      </c>
      <c r="O96" s="203">
        <v>0</v>
      </c>
      <c r="P96" s="203">
        <f>O96*H96</f>
        <v>0</v>
      </c>
      <c r="Q96" s="203">
        <v>3.0000000000000001E-05</v>
      </c>
      <c r="R96" s="203">
        <f>Q96*H96</f>
        <v>0.00030000000000000003</v>
      </c>
      <c r="S96" s="203">
        <v>0</v>
      </c>
      <c r="T96" s="204">
        <f>S96*H96</f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205" t="s">
        <v>123</v>
      </c>
      <c r="AT96" s="205" t="s">
        <v>120</v>
      </c>
      <c r="AU96" s="205" t="s">
        <v>109</v>
      </c>
      <c r="AY96" s="16" t="s">
        <v>110</v>
      </c>
      <c r="BE96" s="206">
        <f>IF(N96="základní",J96,0)</f>
        <v>0</v>
      </c>
      <c r="BF96" s="206">
        <f>IF(N96="snížená",J96,0)</f>
        <v>62.600000000000001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6" t="s">
        <v>109</v>
      </c>
      <c r="BK96" s="206">
        <f>ROUND(I96*H96,2)</f>
        <v>62.600000000000001</v>
      </c>
      <c r="BL96" s="16" t="s">
        <v>118</v>
      </c>
      <c r="BM96" s="205" t="s">
        <v>149</v>
      </c>
    </row>
    <row r="97" s="2" customFormat="1" ht="44.25" customHeight="1">
      <c r="A97" s="31"/>
      <c r="B97" s="32"/>
      <c r="C97" s="195" t="s">
        <v>150</v>
      </c>
      <c r="D97" s="195" t="s">
        <v>113</v>
      </c>
      <c r="E97" s="196" t="s">
        <v>151</v>
      </c>
      <c r="F97" s="197" t="s">
        <v>152</v>
      </c>
      <c r="G97" s="198" t="s">
        <v>140</v>
      </c>
      <c r="H97" s="199">
        <v>50</v>
      </c>
      <c r="I97" s="200">
        <v>145</v>
      </c>
      <c r="J97" s="200">
        <f>ROUND(I97*H97,2)</f>
        <v>7250</v>
      </c>
      <c r="K97" s="197" t="s">
        <v>117</v>
      </c>
      <c r="L97" s="37"/>
      <c r="M97" s="201" t="s">
        <v>17</v>
      </c>
      <c r="N97" s="202" t="s">
        <v>38</v>
      </c>
      <c r="O97" s="203">
        <v>0.40100000000000002</v>
      </c>
      <c r="P97" s="203">
        <f>O97*H97</f>
        <v>20.050000000000001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205" t="s">
        <v>118</v>
      </c>
      <c r="AT97" s="205" t="s">
        <v>113</v>
      </c>
      <c r="AU97" s="205" t="s">
        <v>109</v>
      </c>
      <c r="AY97" s="16" t="s">
        <v>110</v>
      </c>
      <c r="BE97" s="206">
        <f>IF(N97="základní",J97,0)</f>
        <v>0</v>
      </c>
      <c r="BF97" s="206">
        <f>IF(N97="snížená",J97,0)</f>
        <v>7250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6" t="s">
        <v>109</v>
      </c>
      <c r="BK97" s="206">
        <f>ROUND(I97*H97,2)</f>
        <v>7250</v>
      </c>
      <c r="BL97" s="16" t="s">
        <v>118</v>
      </c>
      <c r="BM97" s="205" t="s">
        <v>153</v>
      </c>
    </row>
    <row r="98" s="2" customFormat="1" ht="16.5" customHeight="1">
      <c r="A98" s="31"/>
      <c r="B98" s="32"/>
      <c r="C98" s="207" t="s">
        <v>154</v>
      </c>
      <c r="D98" s="207" t="s">
        <v>120</v>
      </c>
      <c r="E98" s="208" t="s">
        <v>155</v>
      </c>
      <c r="F98" s="209" t="s">
        <v>156</v>
      </c>
      <c r="G98" s="210" t="s">
        <v>140</v>
      </c>
      <c r="H98" s="211">
        <v>50</v>
      </c>
      <c r="I98" s="212">
        <v>127.44</v>
      </c>
      <c r="J98" s="212">
        <f>ROUND(I98*H98,2)</f>
        <v>6372</v>
      </c>
      <c r="K98" s="209" t="s">
        <v>17</v>
      </c>
      <c r="L98" s="213"/>
      <c r="M98" s="214" t="s">
        <v>17</v>
      </c>
      <c r="N98" s="215" t="s">
        <v>38</v>
      </c>
      <c r="O98" s="203">
        <v>0</v>
      </c>
      <c r="P98" s="203">
        <f>O98*H98</f>
        <v>0</v>
      </c>
      <c r="Q98" s="203">
        <v>0.00017000000000000001</v>
      </c>
      <c r="R98" s="203">
        <f>Q98*H98</f>
        <v>0.0085000000000000006</v>
      </c>
      <c r="S98" s="203">
        <v>0</v>
      </c>
      <c r="T98" s="204">
        <f>S98*H98</f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205" t="s">
        <v>123</v>
      </c>
      <c r="AT98" s="205" t="s">
        <v>120</v>
      </c>
      <c r="AU98" s="205" t="s">
        <v>109</v>
      </c>
      <c r="AY98" s="16" t="s">
        <v>110</v>
      </c>
      <c r="BE98" s="206">
        <f>IF(N98="základní",J98,0)</f>
        <v>0</v>
      </c>
      <c r="BF98" s="206">
        <f>IF(N98="snížená",J98,0)</f>
        <v>6372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6" t="s">
        <v>109</v>
      </c>
      <c r="BK98" s="206">
        <f>ROUND(I98*H98,2)</f>
        <v>6372</v>
      </c>
      <c r="BL98" s="16" t="s">
        <v>118</v>
      </c>
      <c r="BM98" s="205" t="s">
        <v>157</v>
      </c>
    </row>
    <row r="99" s="2" customFormat="1" ht="44.25" customHeight="1">
      <c r="A99" s="31"/>
      <c r="B99" s="32"/>
      <c r="C99" s="195" t="s">
        <v>158</v>
      </c>
      <c r="D99" s="195" t="s">
        <v>113</v>
      </c>
      <c r="E99" s="196" t="s">
        <v>159</v>
      </c>
      <c r="F99" s="197" t="s">
        <v>160</v>
      </c>
      <c r="G99" s="198" t="s">
        <v>140</v>
      </c>
      <c r="H99" s="199">
        <v>1</v>
      </c>
      <c r="I99" s="200">
        <v>156</v>
      </c>
      <c r="J99" s="200">
        <f>ROUND(I99*H99,2)</f>
        <v>156</v>
      </c>
      <c r="K99" s="197" t="s">
        <v>117</v>
      </c>
      <c r="L99" s="37"/>
      <c r="M99" s="201" t="s">
        <v>17</v>
      </c>
      <c r="N99" s="202" t="s">
        <v>38</v>
      </c>
      <c r="O99" s="203">
        <v>0.433</v>
      </c>
      <c r="P99" s="203">
        <f>O99*H99</f>
        <v>0.433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205" t="s">
        <v>118</v>
      </c>
      <c r="AT99" s="205" t="s">
        <v>113</v>
      </c>
      <c r="AU99" s="205" t="s">
        <v>109</v>
      </c>
      <c r="AY99" s="16" t="s">
        <v>110</v>
      </c>
      <c r="BE99" s="206">
        <f>IF(N99="základní",J99,0)</f>
        <v>0</v>
      </c>
      <c r="BF99" s="206">
        <f>IF(N99="snížená",J99,0)</f>
        <v>156</v>
      </c>
      <c r="BG99" s="206">
        <f>IF(N99="zákl. přenesená",J99,0)</f>
        <v>0</v>
      </c>
      <c r="BH99" s="206">
        <f>IF(N99="sníž. přenesená",J99,0)</f>
        <v>0</v>
      </c>
      <c r="BI99" s="206">
        <f>IF(N99="nulová",J99,0)</f>
        <v>0</v>
      </c>
      <c r="BJ99" s="16" t="s">
        <v>109</v>
      </c>
      <c r="BK99" s="206">
        <f>ROUND(I99*H99,2)</f>
        <v>156</v>
      </c>
      <c r="BL99" s="16" t="s">
        <v>118</v>
      </c>
      <c r="BM99" s="205" t="s">
        <v>161</v>
      </c>
    </row>
    <row r="100" s="2" customFormat="1" ht="16.5" customHeight="1">
      <c r="A100" s="31"/>
      <c r="B100" s="32"/>
      <c r="C100" s="207" t="s">
        <v>162</v>
      </c>
      <c r="D100" s="207" t="s">
        <v>120</v>
      </c>
      <c r="E100" s="208" t="s">
        <v>163</v>
      </c>
      <c r="F100" s="209" t="s">
        <v>164</v>
      </c>
      <c r="G100" s="210" t="s">
        <v>140</v>
      </c>
      <c r="H100" s="211">
        <v>1</v>
      </c>
      <c r="I100" s="212">
        <v>151</v>
      </c>
      <c r="J100" s="212">
        <f>ROUND(I100*H100,2)</f>
        <v>151</v>
      </c>
      <c r="K100" s="209" t="s">
        <v>117</v>
      </c>
      <c r="L100" s="213"/>
      <c r="M100" s="214" t="s">
        <v>17</v>
      </c>
      <c r="N100" s="215" t="s">
        <v>38</v>
      </c>
      <c r="O100" s="203">
        <v>0</v>
      </c>
      <c r="P100" s="203">
        <f>O100*H100</f>
        <v>0</v>
      </c>
      <c r="Q100" s="203">
        <v>0.00035</v>
      </c>
      <c r="R100" s="203">
        <f>Q100*H100</f>
        <v>0.00035</v>
      </c>
      <c r="S100" s="203">
        <v>0</v>
      </c>
      <c r="T100" s="204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205" t="s">
        <v>123</v>
      </c>
      <c r="AT100" s="205" t="s">
        <v>120</v>
      </c>
      <c r="AU100" s="205" t="s">
        <v>109</v>
      </c>
      <c r="AY100" s="16" t="s">
        <v>110</v>
      </c>
      <c r="BE100" s="206">
        <f>IF(N100="základní",J100,0)</f>
        <v>0</v>
      </c>
      <c r="BF100" s="206">
        <f>IF(N100="snížená",J100,0)</f>
        <v>151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6" t="s">
        <v>109</v>
      </c>
      <c r="BK100" s="206">
        <f>ROUND(I100*H100,2)</f>
        <v>151</v>
      </c>
      <c r="BL100" s="16" t="s">
        <v>118</v>
      </c>
      <c r="BM100" s="205" t="s">
        <v>165</v>
      </c>
    </row>
    <row r="101" s="2" customFormat="1" ht="44.25" customHeight="1">
      <c r="A101" s="31"/>
      <c r="B101" s="32"/>
      <c r="C101" s="195" t="s">
        <v>166</v>
      </c>
      <c r="D101" s="195" t="s">
        <v>113</v>
      </c>
      <c r="E101" s="196" t="s">
        <v>159</v>
      </c>
      <c r="F101" s="197" t="s">
        <v>160</v>
      </c>
      <c r="G101" s="198" t="s">
        <v>140</v>
      </c>
      <c r="H101" s="199">
        <v>1</v>
      </c>
      <c r="I101" s="200">
        <v>156</v>
      </c>
      <c r="J101" s="200">
        <f>ROUND(I101*H101,2)</f>
        <v>156</v>
      </c>
      <c r="K101" s="197" t="s">
        <v>117</v>
      </c>
      <c r="L101" s="37"/>
      <c r="M101" s="201" t="s">
        <v>17</v>
      </c>
      <c r="N101" s="202" t="s">
        <v>38</v>
      </c>
      <c r="O101" s="203">
        <v>0.433</v>
      </c>
      <c r="P101" s="203">
        <f>O101*H101</f>
        <v>0.433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205" t="s">
        <v>118</v>
      </c>
      <c r="AT101" s="205" t="s">
        <v>113</v>
      </c>
      <c r="AU101" s="205" t="s">
        <v>109</v>
      </c>
      <c r="AY101" s="16" t="s">
        <v>110</v>
      </c>
      <c r="BE101" s="206">
        <f>IF(N101="základní",J101,0)</f>
        <v>0</v>
      </c>
      <c r="BF101" s="206">
        <f>IF(N101="snížená",J101,0)</f>
        <v>156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6" t="s">
        <v>109</v>
      </c>
      <c r="BK101" s="206">
        <f>ROUND(I101*H101,2)</f>
        <v>156</v>
      </c>
      <c r="BL101" s="16" t="s">
        <v>118</v>
      </c>
      <c r="BM101" s="205" t="s">
        <v>167</v>
      </c>
    </row>
    <row r="102" s="2" customFormat="1" ht="16.5" customHeight="1">
      <c r="A102" s="31"/>
      <c r="B102" s="32"/>
      <c r="C102" s="207" t="s">
        <v>168</v>
      </c>
      <c r="D102" s="207" t="s">
        <v>120</v>
      </c>
      <c r="E102" s="208" t="s">
        <v>169</v>
      </c>
      <c r="F102" s="209" t="s">
        <v>170</v>
      </c>
      <c r="G102" s="210" t="s">
        <v>140</v>
      </c>
      <c r="H102" s="211">
        <v>1</v>
      </c>
      <c r="I102" s="212">
        <v>110</v>
      </c>
      <c r="J102" s="212">
        <f>ROUND(I102*H102,2)</f>
        <v>110</v>
      </c>
      <c r="K102" s="209" t="s">
        <v>17</v>
      </c>
      <c r="L102" s="213"/>
      <c r="M102" s="214" t="s">
        <v>17</v>
      </c>
      <c r="N102" s="215" t="s">
        <v>38</v>
      </c>
      <c r="O102" s="203">
        <v>0</v>
      </c>
      <c r="P102" s="203">
        <f>O102*H102</f>
        <v>0</v>
      </c>
      <c r="Q102" s="203">
        <v>0.00035</v>
      </c>
      <c r="R102" s="203">
        <f>Q102*H102</f>
        <v>0.00035</v>
      </c>
      <c r="S102" s="203">
        <v>0</v>
      </c>
      <c r="T102" s="204">
        <f>S102*H102</f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205" t="s">
        <v>123</v>
      </c>
      <c r="AT102" s="205" t="s">
        <v>120</v>
      </c>
      <c r="AU102" s="205" t="s">
        <v>109</v>
      </c>
      <c r="AY102" s="16" t="s">
        <v>110</v>
      </c>
      <c r="BE102" s="206">
        <f>IF(N102="základní",J102,0)</f>
        <v>0</v>
      </c>
      <c r="BF102" s="206">
        <f>IF(N102="snížená",J102,0)</f>
        <v>110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6" t="s">
        <v>109</v>
      </c>
      <c r="BK102" s="206">
        <f>ROUND(I102*H102,2)</f>
        <v>110</v>
      </c>
      <c r="BL102" s="16" t="s">
        <v>118</v>
      </c>
      <c r="BM102" s="205" t="s">
        <v>171</v>
      </c>
    </row>
    <row r="103" s="2" customFormat="1" ht="33" customHeight="1">
      <c r="A103" s="31"/>
      <c r="B103" s="32"/>
      <c r="C103" s="195" t="s">
        <v>8</v>
      </c>
      <c r="D103" s="195" t="s">
        <v>113</v>
      </c>
      <c r="E103" s="196" t="s">
        <v>172</v>
      </c>
      <c r="F103" s="197" t="s">
        <v>173</v>
      </c>
      <c r="G103" s="198" t="s">
        <v>140</v>
      </c>
      <c r="H103" s="199">
        <v>5</v>
      </c>
      <c r="I103" s="200">
        <v>68.599999999999994</v>
      </c>
      <c r="J103" s="200">
        <f>ROUND(I103*H103,2)</f>
        <v>343</v>
      </c>
      <c r="K103" s="197" t="s">
        <v>117</v>
      </c>
      <c r="L103" s="37"/>
      <c r="M103" s="201" t="s">
        <v>17</v>
      </c>
      <c r="N103" s="202" t="s">
        <v>38</v>
      </c>
      <c r="O103" s="203">
        <v>0.19</v>
      </c>
      <c r="P103" s="203">
        <f>O103*H103</f>
        <v>0.94999999999999996</v>
      </c>
      <c r="Q103" s="203">
        <v>0</v>
      </c>
      <c r="R103" s="203">
        <f>Q103*H103</f>
        <v>0</v>
      </c>
      <c r="S103" s="203">
        <v>0</v>
      </c>
      <c r="T103" s="204">
        <f>S103*H103</f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205" t="s">
        <v>118</v>
      </c>
      <c r="AT103" s="205" t="s">
        <v>113</v>
      </c>
      <c r="AU103" s="205" t="s">
        <v>109</v>
      </c>
      <c r="AY103" s="16" t="s">
        <v>110</v>
      </c>
      <c r="BE103" s="206">
        <f>IF(N103="základní",J103,0)</f>
        <v>0</v>
      </c>
      <c r="BF103" s="206">
        <f>IF(N103="snížená",J103,0)</f>
        <v>343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6" t="s">
        <v>109</v>
      </c>
      <c r="BK103" s="206">
        <f>ROUND(I103*H103,2)</f>
        <v>343</v>
      </c>
      <c r="BL103" s="16" t="s">
        <v>118</v>
      </c>
      <c r="BM103" s="205" t="s">
        <v>174</v>
      </c>
    </row>
    <row r="104" s="2" customFormat="1" ht="21.75" customHeight="1">
      <c r="A104" s="31"/>
      <c r="B104" s="32"/>
      <c r="C104" s="207" t="s">
        <v>118</v>
      </c>
      <c r="D104" s="207" t="s">
        <v>120</v>
      </c>
      <c r="E104" s="208" t="s">
        <v>175</v>
      </c>
      <c r="F104" s="209" t="s">
        <v>176</v>
      </c>
      <c r="G104" s="210" t="s">
        <v>140</v>
      </c>
      <c r="H104" s="211">
        <v>5</v>
      </c>
      <c r="I104" s="212">
        <v>185</v>
      </c>
      <c r="J104" s="212">
        <f>ROUND(I104*H104,2)</f>
        <v>925</v>
      </c>
      <c r="K104" s="209" t="s">
        <v>117</v>
      </c>
      <c r="L104" s="213"/>
      <c r="M104" s="214" t="s">
        <v>17</v>
      </c>
      <c r="N104" s="215" t="s">
        <v>38</v>
      </c>
      <c r="O104" s="203">
        <v>0</v>
      </c>
      <c r="P104" s="203">
        <f>O104*H104</f>
        <v>0</v>
      </c>
      <c r="Q104" s="203">
        <v>0.00042999999999999999</v>
      </c>
      <c r="R104" s="203">
        <f>Q104*H104</f>
        <v>0.00215</v>
      </c>
      <c r="S104" s="203">
        <v>0</v>
      </c>
      <c r="T104" s="204">
        <f>S104*H104</f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205" t="s">
        <v>123</v>
      </c>
      <c r="AT104" s="205" t="s">
        <v>120</v>
      </c>
      <c r="AU104" s="205" t="s">
        <v>109</v>
      </c>
      <c r="AY104" s="16" t="s">
        <v>110</v>
      </c>
      <c r="BE104" s="206">
        <f>IF(N104="základní",J104,0)</f>
        <v>0</v>
      </c>
      <c r="BF104" s="206">
        <f>IF(N104="snížená",J104,0)</f>
        <v>925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6" t="s">
        <v>109</v>
      </c>
      <c r="BK104" s="206">
        <f>ROUND(I104*H104,2)</f>
        <v>925</v>
      </c>
      <c r="BL104" s="16" t="s">
        <v>118</v>
      </c>
      <c r="BM104" s="205" t="s">
        <v>177</v>
      </c>
    </row>
    <row r="105" s="2" customFormat="1" ht="33" customHeight="1">
      <c r="A105" s="31"/>
      <c r="B105" s="32"/>
      <c r="C105" s="195" t="s">
        <v>178</v>
      </c>
      <c r="D105" s="195" t="s">
        <v>113</v>
      </c>
      <c r="E105" s="196" t="s">
        <v>179</v>
      </c>
      <c r="F105" s="197" t="s">
        <v>180</v>
      </c>
      <c r="G105" s="198" t="s">
        <v>116</v>
      </c>
      <c r="H105" s="199">
        <v>350</v>
      </c>
      <c r="I105" s="200">
        <v>31.300000000000001</v>
      </c>
      <c r="J105" s="200">
        <f>ROUND(I105*H105,2)</f>
        <v>10955</v>
      </c>
      <c r="K105" s="197" t="s">
        <v>117</v>
      </c>
      <c r="L105" s="37"/>
      <c r="M105" s="201" t="s">
        <v>17</v>
      </c>
      <c r="N105" s="202" t="s">
        <v>38</v>
      </c>
      <c r="O105" s="203">
        <v>0.082000000000000003</v>
      </c>
      <c r="P105" s="203">
        <f>O105*H105</f>
        <v>28.700000000000003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205" t="s">
        <v>118</v>
      </c>
      <c r="AT105" s="205" t="s">
        <v>113</v>
      </c>
      <c r="AU105" s="205" t="s">
        <v>109</v>
      </c>
      <c r="AY105" s="16" t="s">
        <v>110</v>
      </c>
      <c r="BE105" s="206">
        <f>IF(N105="základní",J105,0)</f>
        <v>0</v>
      </c>
      <c r="BF105" s="206">
        <f>IF(N105="snížená",J105,0)</f>
        <v>10955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16" t="s">
        <v>109</v>
      </c>
      <c r="BK105" s="206">
        <f>ROUND(I105*H105,2)</f>
        <v>10955</v>
      </c>
      <c r="BL105" s="16" t="s">
        <v>118</v>
      </c>
      <c r="BM105" s="205" t="s">
        <v>181</v>
      </c>
    </row>
    <row r="106" s="2" customFormat="1" ht="16.5" customHeight="1">
      <c r="A106" s="31"/>
      <c r="B106" s="32"/>
      <c r="C106" s="207" t="s">
        <v>182</v>
      </c>
      <c r="D106" s="207" t="s">
        <v>120</v>
      </c>
      <c r="E106" s="208" t="s">
        <v>183</v>
      </c>
      <c r="F106" s="209" t="s">
        <v>184</v>
      </c>
      <c r="G106" s="210" t="s">
        <v>116</v>
      </c>
      <c r="H106" s="211">
        <v>350</v>
      </c>
      <c r="I106" s="212">
        <v>14.300000000000001</v>
      </c>
      <c r="J106" s="212">
        <f>ROUND(I106*H106,2)</f>
        <v>5005</v>
      </c>
      <c r="K106" s="209" t="s">
        <v>117</v>
      </c>
      <c r="L106" s="213"/>
      <c r="M106" s="214" t="s">
        <v>17</v>
      </c>
      <c r="N106" s="215" t="s">
        <v>38</v>
      </c>
      <c r="O106" s="203">
        <v>0</v>
      </c>
      <c r="P106" s="203">
        <f>O106*H106</f>
        <v>0</v>
      </c>
      <c r="Q106" s="203">
        <v>0.00012</v>
      </c>
      <c r="R106" s="203">
        <f>Q106*H106</f>
        <v>0.042000000000000003</v>
      </c>
      <c r="S106" s="203">
        <v>0</v>
      </c>
      <c r="T106" s="204">
        <f>S106*H106</f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205" t="s">
        <v>123</v>
      </c>
      <c r="AT106" s="205" t="s">
        <v>120</v>
      </c>
      <c r="AU106" s="205" t="s">
        <v>109</v>
      </c>
      <c r="AY106" s="16" t="s">
        <v>110</v>
      </c>
      <c r="BE106" s="206">
        <f>IF(N106="základní",J106,0)</f>
        <v>0</v>
      </c>
      <c r="BF106" s="206">
        <f>IF(N106="snížená",J106,0)</f>
        <v>5005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6" t="s">
        <v>109</v>
      </c>
      <c r="BK106" s="206">
        <f>ROUND(I106*H106,2)</f>
        <v>5005</v>
      </c>
      <c r="BL106" s="16" t="s">
        <v>118</v>
      </c>
      <c r="BM106" s="205" t="s">
        <v>185</v>
      </c>
    </row>
    <row r="107" s="2" customFormat="1">
      <c r="A107" s="31"/>
      <c r="B107" s="32"/>
      <c r="C107" s="33"/>
      <c r="D107" s="216" t="s">
        <v>186</v>
      </c>
      <c r="E107" s="33"/>
      <c r="F107" s="217" t="s">
        <v>187</v>
      </c>
      <c r="G107" s="33"/>
      <c r="H107" s="33"/>
      <c r="I107" s="33"/>
      <c r="J107" s="33"/>
      <c r="K107" s="33"/>
      <c r="L107" s="37"/>
      <c r="M107" s="218"/>
      <c r="N107" s="219"/>
      <c r="O107" s="76"/>
      <c r="P107" s="76"/>
      <c r="Q107" s="76"/>
      <c r="R107" s="76"/>
      <c r="S107" s="76"/>
      <c r="T107" s="77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T107" s="16" t="s">
        <v>186</v>
      </c>
      <c r="AU107" s="16" t="s">
        <v>109</v>
      </c>
    </row>
    <row r="108" s="2" customFormat="1" ht="33" customHeight="1">
      <c r="A108" s="31"/>
      <c r="B108" s="32"/>
      <c r="C108" s="195" t="s">
        <v>188</v>
      </c>
      <c r="D108" s="195" t="s">
        <v>113</v>
      </c>
      <c r="E108" s="196" t="s">
        <v>179</v>
      </c>
      <c r="F108" s="197" t="s">
        <v>180</v>
      </c>
      <c r="G108" s="198" t="s">
        <v>116</v>
      </c>
      <c r="H108" s="199">
        <v>835</v>
      </c>
      <c r="I108" s="200">
        <v>31.300000000000001</v>
      </c>
      <c r="J108" s="200">
        <f>ROUND(I108*H108,2)</f>
        <v>26135.5</v>
      </c>
      <c r="K108" s="197" t="s">
        <v>117</v>
      </c>
      <c r="L108" s="37"/>
      <c r="M108" s="201" t="s">
        <v>17</v>
      </c>
      <c r="N108" s="202" t="s">
        <v>38</v>
      </c>
      <c r="O108" s="203">
        <v>0.082000000000000003</v>
      </c>
      <c r="P108" s="203">
        <f>O108*H108</f>
        <v>68.469999999999999</v>
      </c>
      <c r="Q108" s="203">
        <v>0</v>
      </c>
      <c r="R108" s="203">
        <f>Q108*H108</f>
        <v>0</v>
      </c>
      <c r="S108" s="203">
        <v>0</v>
      </c>
      <c r="T108" s="204">
        <f>S108*H108</f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205" t="s">
        <v>118</v>
      </c>
      <c r="AT108" s="205" t="s">
        <v>113</v>
      </c>
      <c r="AU108" s="205" t="s">
        <v>109</v>
      </c>
      <c r="AY108" s="16" t="s">
        <v>110</v>
      </c>
      <c r="BE108" s="206">
        <f>IF(N108="základní",J108,0)</f>
        <v>0</v>
      </c>
      <c r="BF108" s="206">
        <f>IF(N108="snížená",J108,0)</f>
        <v>26135.5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6" t="s">
        <v>109</v>
      </c>
      <c r="BK108" s="206">
        <f>ROUND(I108*H108,2)</f>
        <v>26135.5</v>
      </c>
      <c r="BL108" s="16" t="s">
        <v>118</v>
      </c>
      <c r="BM108" s="205" t="s">
        <v>189</v>
      </c>
    </row>
    <row r="109" s="2" customFormat="1" ht="16.5" customHeight="1">
      <c r="A109" s="31"/>
      <c r="B109" s="32"/>
      <c r="C109" s="207" t="s">
        <v>190</v>
      </c>
      <c r="D109" s="207" t="s">
        <v>120</v>
      </c>
      <c r="E109" s="208" t="s">
        <v>183</v>
      </c>
      <c r="F109" s="209" t="s">
        <v>184</v>
      </c>
      <c r="G109" s="210" t="s">
        <v>116</v>
      </c>
      <c r="H109" s="211">
        <v>835</v>
      </c>
      <c r="I109" s="212">
        <v>14.300000000000001</v>
      </c>
      <c r="J109" s="212">
        <f>ROUND(I109*H109,2)</f>
        <v>11940.5</v>
      </c>
      <c r="K109" s="209" t="s">
        <v>117</v>
      </c>
      <c r="L109" s="213"/>
      <c r="M109" s="214" t="s">
        <v>17</v>
      </c>
      <c r="N109" s="215" t="s">
        <v>38</v>
      </c>
      <c r="O109" s="203">
        <v>0</v>
      </c>
      <c r="P109" s="203">
        <f>O109*H109</f>
        <v>0</v>
      </c>
      <c r="Q109" s="203">
        <v>0.00012</v>
      </c>
      <c r="R109" s="203">
        <f>Q109*H109</f>
        <v>0.1002</v>
      </c>
      <c r="S109" s="203">
        <v>0</v>
      </c>
      <c r="T109" s="204">
        <f>S109*H109</f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205" t="s">
        <v>123</v>
      </c>
      <c r="AT109" s="205" t="s">
        <v>120</v>
      </c>
      <c r="AU109" s="205" t="s">
        <v>109</v>
      </c>
      <c r="AY109" s="16" t="s">
        <v>110</v>
      </c>
      <c r="BE109" s="206">
        <f>IF(N109="základní",J109,0)</f>
        <v>0</v>
      </c>
      <c r="BF109" s="206">
        <f>IF(N109="snížená",J109,0)</f>
        <v>11940.5</v>
      </c>
      <c r="BG109" s="206">
        <f>IF(N109="zákl. přenesená",J109,0)</f>
        <v>0</v>
      </c>
      <c r="BH109" s="206">
        <f>IF(N109="sníž. přenesená",J109,0)</f>
        <v>0</v>
      </c>
      <c r="BI109" s="206">
        <f>IF(N109="nulová",J109,0)</f>
        <v>0</v>
      </c>
      <c r="BJ109" s="16" t="s">
        <v>109</v>
      </c>
      <c r="BK109" s="206">
        <f>ROUND(I109*H109,2)</f>
        <v>11940.5</v>
      </c>
      <c r="BL109" s="16" t="s">
        <v>118</v>
      </c>
      <c r="BM109" s="205" t="s">
        <v>191</v>
      </c>
    </row>
    <row r="110" s="2" customFormat="1">
      <c r="A110" s="31"/>
      <c r="B110" s="32"/>
      <c r="C110" s="33"/>
      <c r="D110" s="216" t="s">
        <v>186</v>
      </c>
      <c r="E110" s="33"/>
      <c r="F110" s="217" t="s">
        <v>192</v>
      </c>
      <c r="G110" s="33"/>
      <c r="H110" s="33"/>
      <c r="I110" s="33"/>
      <c r="J110" s="33"/>
      <c r="K110" s="33"/>
      <c r="L110" s="37"/>
      <c r="M110" s="218"/>
      <c r="N110" s="219"/>
      <c r="O110" s="76"/>
      <c r="P110" s="76"/>
      <c r="Q110" s="76"/>
      <c r="R110" s="76"/>
      <c r="S110" s="76"/>
      <c r="T110" s="77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T110" s="16" t="s">
        <v>186</v>
      </c>
      <c r="AU110" s="16" t="s">
        <v>109</v>
      </c>
    </row>
    <row r="111" s="2" customFormat="1" ht="33" customHeight="1">
      <c r="A111" s="31"/>
      <c r="B111" s="32"/>
      <c r="C111" s="195" t="s">
        <v>7</v>
      </c>
      <c r="D111" s="195" t="s">
        <v>113</v>
      </c>
      <c r="E111" s="196" t="s">
        <v>193</v>
      </c>
      <c r="F111" s="197" t="s">
        <v>194</v>
      </c>
      <c r="G111" s="198" t="s">
        <v>116</v>
      </c>
      <c r="H111" s="199">
        <v>900</v>
      </c>
      <c r="I111" s="200">
        <v>32.899999999999999</v>
      </c>
      <c r="J111" s="200">
        <f>ROUND(I111*H111,2)</f>
        <v>29610</v>
      </c>
      <c r="K111" s="197" t="s">
        <v>117</v>
      </c>
      <c r="L111" s="37"/>
      <c r="M111" s="201" t="s">
        <v>17</v>
      </c>
      <c r="N111" s="202" t="s">
        <v>38</v>
      </c>
      <c r="O111" s="203">
        <v>0.085999999999999993</v>
      </c>
      <c r="P111" s="203">
        <f>O111*H111</f>
        <v>77.399999999999991</v>
      </c>
      <c r="Q111" s="203">
        <v>0</v>
      </c>
      <c r="R111" s="203">
        <f>Q111*H111</f>
        <v>0</v>
      </c>
      <c r="S111" s="203">
        <v>0</v>
      </c>
      <c r="T111" s="204">
        <f>S111*H111</f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205" t="s">
        <v>118</v>
      </c>
      <c r="AT111" s="205" t="s">
        <v>113</v>
      </c>
      <c r="AU111" s="205" t="s">
        <v>109</v>
      </c>
      <c r="AY111" s="16" t="s">
        <v>110</v>
      </c>
      <c r="BE111" s="206">
        <f>IF(N111="základní",J111,0)</f>
        <v>0</v>
      </c>
      <c r="BF111" s="206">
        <f>IF(N111="snížená",J111,0)</f>
        <v>29610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6" t="s">
        <v>109</v>
      </c>
      <c r="BK111" s="206">
        <f>ROUND(I111*H111,2)</f>
        <v>29610</v>
      </c>
      <c r="BL111" s="16" t="s">
        <v>118</v>
      </c>
      <c r="BM111" s="205" t="s">
        <v>195</v>
      </c>
    </row>
    <row r="112" s="2" customFormat="1" ht="16.5" customHeight="1">
      <c r="A112" s="31"/>
      <c r="B112" s="32"/>
      <c r="C112" s="207" t="s">
        <v>196</v>
      </c>
      <c r="D112" s="207" t="s">
        <v>120</v>
      </c>
      <c r="E112" s="208" t="s">
        <v>197</v>
      </c>
      <c r="F112" s="209" t="s">
        <v>198</v>
      </c>
      <c r="G112" s="210" t="s">
        <v>116</v>
      </c>
      <c r="H112" s="211">
        <v>900</v>
      </c>
      <c r="I112" s="212">
        <v>23.199999999999999</v>
      </c>
      <c r="J112" s="212">
        <f>ROUND(I112*H112,2)</f>
        <v>20880</v>
      </c>
      <c r="K112" s="209" t="s">
        <v>117</v>
      </c>
      <c r="L112" s="213"/>
      <c r="M112" s="214" t="s">
        <v>17</v>
      </c>
      <c r="N112" s="215" t="s">
        <v>38</v>
      </c>
      <c r="O112" s="203">
        <v>0</v>
      </c>
      <c r="P112" s="203">
        <f>O112*H112</f>
        <v>0</v>
      </c>
      <c r="Q112" s="203">
        <v>0.00017000000000000001</v>
      </c>
      <c r="R112" s="203">
        <f>Q112*H112</f>
        <v>0.15300000000000003</v>
      </c>
      <c r="S112" s="203">
        <v>0</v>
      </c>
      <c r="T112" s="204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205" t="s">
        <v>123</v>
      </c>
      <c r="AT112" s="205" t="s">
        <v>120</v>
      </c>
      <c r="AU112" s="205" t="s">
        <v>109</v>
      </c>
      <c r="AY112" s="16" t="s">
        <v>110</v>
      </c>
      <c r="BE112" s="206">
        <f>IF(N112="základní",J112,0)</f>
        <v>0</v>
      </c>
      <c r="BF112" s="206">
        <f>IF(N112="snížená",J112,0)</f>
        <v>20880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6" t="s">
        <v>109</v>
      </c>
      <c r="BK112" s="206">
        <f>ROUND(I112*H112,2)</f>
        <v>20880</v>
      </c>
      <c r="BL112" s="16" t="s">
        <v>118</v>
      </c>
      <c r="BM112" s="205" t="s">
        <v>199</v>
      </c>
    </row>
    <row r="113" s="2" customFormat="1" ht="33" customHeight="1">
      <c r="A113" s="31"/>
      <c r="B113" s="32"/>
      <c r="C113" s="195" t="s">
        <v>200</v>
      </c>
      <c r="D113" s="195" t="s">
        <v>113</v>
      </c>
      <c r="E113" s="196" t="s">
        <v>201</v>
      </c>
      <c r="F113" s="197" t="s">
        <v>202</v>
      </c>
      <c r="G113" s="198" t="s">
        <v>116</v>
      </c>
      <c r="H113" s="199">
        <v>50</v>
      </c>
      <c r="I113" s="200">
        <v>40.5</v>
      </c>
      <c r="J113" s="200">
        <f>ROUND(I113*H113,2)</f>
        <v>2025</v>
      </c>
      <c r="K113" s="197" t="s">
        <v>117</v>
      </c>
      <c r="L113" s="37"/>
      <c r="M113" s="201" t="s">
        <v>17</v>
      </c>
      <c r="N113" s="202" t="s">
        <v>38</v>
      </c>
      <c r="O113" s="203">
        <v>0.106</v>
      </c>
      <c r="P113" s="203">
        <f>O113*H113</f>
        <v>5.2999999999999998</v>
      </c>
      <c r="Q113" s="203">
        <v>0</v>
      </c>
      <c r="R113" s="203">
        <f>Q113*H113</f>
        <v>0</v>
      </c>
      <c r="S113" s="203">
        <v>0</v>
      </c>
      <c r="T113" s="204">
        <f>S113*H113</f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205" t="s">
        <v>118</v>
      </c>
      <c r="AT113" s="205" t="s">
        <v>113</v>
      </c>
      <c r="AU113" s="205" t="s">
        <v>109</v>
      </c>
      <c r="AY113" s="16" t="s">
        <v>110</v>
      </c>
      <c r="BE113" s="206">
        <f>IF(N113="základní",J113,0)</f>
        <v>0</v>
      </c>
      <c r="BF113" s="206">
        <f>IF(N113="snížená",J113,0)</f>
        <v>2025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16" t="s">
        <v>109</v>
      </c>
      <c r="BK113" s="206">
        <f>ROUND(I113*H113,2)</f>
        <v>2025</v>
      </c>
      <c r="BL113" s="16" t="s">
        <v>118</v>
      </c>
      <c r="BM113" s="205" t="s">
        <v>203</v>
      </c>
    </row>
    <row r="114" s="2" customFormat="1" ht="16.5" customHeight="1">
      <c r="A114" s="31"/>
      <c r="B114" s="32"/>
      <c r="C114" s="207" t="s">
        <v>204</v>
      </c>
      <c r="D114" s="207" t="s">
        <v>120</v>
      </c>
      <c r="E114" s="208" t="s">
        <v>205</v>
      </c>
      <c r="F114" s="209" t="s">
        <v>206</v>
      </c>
      <c r="G114" s="210" t="s">
        <v>116</v>
      </c>
      <c r="H114" s="211">
        <v>50</v>
      </c>
      <c r="I114" s="212">
        <v>187</v>
      </c>
      <c r="J114" s="212">
        <f>ROUND(I114*H114,2)</f>
        <v>9350</v>
      </c>
      <c r="K114" s="209" t="s">
        <v>117</v>
      </c>
      <c r="L114" s="213"/>
      <c r="M114" s="214" t="s">
        <v>17</v>
      </c>
      <c r="N114" s="215" t="s">
        <v>38</v>
      </c>
      <c r="O114" s="203">
        <v>0</v>
      </c>
      <c r="P114" s="203">
        <f>O114*H114</f>
        <v>0</v>
      </c>
      <c r="Q114" s="203">
        <v>0.00089999999999999998</v>
      </c>
      <c r="R114" s="203">
        <f>Q114*H114</f>
        <v>0.044999999999999998</v>
      </c>
      <c r="S114" s="203">
        <v>0</v>
      </c>
      <c r="T114" s="204">
        <f>S114*H114</f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205" t="s">
        <v>123</v>
      </c>
      <c r="AT114" s="205" t="s">
        <v>120</v>
      </c>
      <c r="AU114" s="205" t="s">
        <v>109</v>
      </c>
      <c r="AY114" s="16" t="s">
        <v>110</v>
      </c>
      <c r="BE114" s="206">
        <f>IF(N114="základní",J114,0)</f>
        <v>0</v>
      </c>
      <c r="BF114" s="206">
        <f>IF(N114="snížená",J114,0)</f>
        <v>9350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6" t="s">
        <v>109</v>
      </c>
      <c r="BK114" s="206">
        <f>ROUND(I114*H114,2)</f>
        <v>9350</v>
      </c>
      <c r="BL114" s="16" t="s">
        <v>118</v>
      </c>
      <c r="BM114" s="205" t="s">
        <v>207</v>
      </c>
    </row>
    <row r="115" s="2" customFormat="1" ht="33" customHeight="1">
      <c r="A115" s="31"/>
      <c r="B115" s="32"/>
      <c r="C115" s="195" t="s">
        <v>208</v>
      </c>
      <c r="D115" s="195" t="s">
        <v>113</v>
      </c>
      <c r="E115" s="196" t="s">
        <v>201</v>
      </c>
      <c r="F115" s="197" t="s">
        <v>202</v>
      </c>
      <c r="G115" s="198" t="s">
        <v>116</v>
      </c>
      <c r="H115" s="199">
        <v>5</v>
      </c>
      <c r="I115" s="200">
        <v>40.5</v>
      </c>
      <c r="J115" s="200">
        <f>ROUND(I115*H115,2)</f>
        <v>202.5</v>
      </c>
      <c r="K115" s="197" t="s">
        <v>117</v>
      </c>
      <c r="L115" s="37"/>
      <c r="M115" s="201" t="s">
        <v>17</v>
      </c>
      <c r="N115" s="202" t="s">
        <v>38</v>
      </c>
      <c r="O115" s="203">
        <v>0.106</v>
      </c>
      <c r="P115" s="203">
        <f>O115*H115</f>
        <v>0.53000000000000003</v>
      </c>
      <c r="Q115" s="203">
        <v>0</v>
      </c>
      <c r="R115" s="203">
        <f>Q115*H115</f>
        <v>0</v>
      </c>
      <c r="S115" s="203">
        <v>0</v>
      </c>
      <c r="T115" s="204">
        <f>S115*H115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205" t="s">
        <v>118</v>
      </c>
      <c r="AT115" s="205" t="s">
        <v>113</v>
      </c>
      <c r="AU115" s="205" t="s">
        <v>109</v>
      </c>
      <c r="AY115" s="16" t="s">
        <v>110</v>
      </c>
      <c r="BE115" s="206">
        <f>IF(N115="základní",J115,0)</f>
        <v>0</v>
      </c>
      <c r="BF115" s="206">
        <f>IF(N115="snížená",J115,0)</f>
        <v>202.5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16" t="s">
        <v>109</v>
      </c>
      <c r="BK115" s="206">
        <f>ROUND(I115*H115,2)</f>
        <v>202.5</v>
      </c>
      <c r="BL115" s="16" t="s">
        <v>118</v>
      </c>
      <c r="BM115" s="205" t="s">
        <v>209</v>
      </c>
    </row>
    <row r="116" s="2" customFormat="1" ht="16.5" customHeight="1">
      <c r="A116" s="31"/>
      <c r="B116" s="32"/>
      <c r="C116" s="207" t="s">
        <v>210</v>
      </c>
      <c r="D116" s="207" t="s">
        <v>120</v>
      </c>
      <c r="E116" s="208" t="s">
        <v>211</v>
      </c>
      <c r="F116" s="209" t="s">
        <v>212</v>
      </c>
      <c r="G116" s="210" t="s">
        <v>116</v>
      </c>
      <c r="H116" s="211">
        <v>5</v>
      </c>
      <c r="I116" s="212">
        <v>233</v>
      </c>
      <c r="J116" s="212">
        <f>ROUND(I116*H116,2)</f>
        <v>1165</v>
      </c>
      <c r="K116" s="209" t="s">
        <v>117</v>
      </c>
      <c r="L116" s="213"/>
      <c r="M116" s="214" t="s">
        <v>17</v>
      </c>
      <c r="N116" s="215" t="s">
        <v>38</v>
      </c>
      <c r="O116" s="203">
        <v>0</v>
      </c>
      <c r="P116" s="203">
        <f>O116*H116</f>
        <v>0</v>
      </c>
      <c r="Q116" s="203">
        <v>0.00157</v>
      </c>
      <c r="R116" s="203">
        <f>Q116*H116</f>
        <v>0.0078499999999999993</v>
      </c>
      <c r="S116" s="203">
        <v>0</v>
      </c>
      <c r="T116" s="204">
        <f>S116*H116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205" t="s">
        <v>123</v>
      </c>
      <c r="AT116" s="205" t="s">
        <v>120</v>
      </c>
      <c r="AU116" s="205" t="s">
        <v>109</v>
      </c>
      <c r="AY116" s="16" t="s">
        <v>110</v>
      </c>
      <c r="BE116" s="206">
        <f>IF(N116="základní",J116,0)</f>
        <v>0</v>
      </c>
      <c r="BF116" s="206">
        <f>IF(N116="snížená",J116,0)</f>
        <v>1165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16" t="s">
        <v>109</v>
      </c>
      <c r="BK116" s="206">
        <f>ROUND(I116*H116,2)</f>
        <v>1165</v>
      </c>
      <c r="BL116" s="16" t="s">
        <v>118</v>
      </c>
      <c r="BM116" s="205" t="s">
        <v>213</v>
      </c>
    </row>
    <row r="117" s="2" customFormat="1" ht="33" customHeight="1">
      <c r="A117" s="31"/>
      <c r="B117" s="32"/>
      <c r="C117" s="195" t="s">
        <v>214</v>
      </c>
      <c r="D117" s="195" t="s">
        <v>113</v>
      </c>
      <c r="E117" s="196" t="s">
        <v>215</v>
      </c>
      <c r="F117" s="197" t="s">
        <v>216</v>
      </c>
      <c r="G117" s="198" t="s">
        <v>116</v>
      </c>
      <c r="H117" s="199">
        <v>120</v>
      </c>
      <c r="I117" s="200">
        <v>42</v>
      </c>
      <c r="J117" s="200">
        <f>ROUND(I117*H117,2)</f>
        <v>5040</v>
      </c>
      <c r="K117" s="197" t="s">
        <v>117</v>
      </c>
      <c r="L117" s="37"/>
      <c r="M117" s="201" t="s">
        <v>17</v>
      </c>
      <c r="N117" s="202" t="s">
        <v>38</v>
      </c>
      <c r="O117" s="203">
        <v>0.11</v>
      </c>
      <c r="P117" s="203">
        <f>O117*H117</f>
        <v>13.199999999999999</v>
      </c>
      <c r="Q117" s="203">
        <v>0</v>
      </c>
      <c r="R117" s="203">
        <f>Q117*H117</f>
        <v>0</v>
      </c>
      <c r="S117" s="203">
        <v>0</v>
      </c>
      <c r="T117" s="204">
        <f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205" t="s">
        <v>118</v>
      </c>
      <c r="AT117" s="205" t="s">
        <v>113</v>
      </c>
      <c r="AU117" s="205" t="s">
        <v>109</v>
      </c>
      <c r="AY117" s="16" t="s">
        <v>110</v>
      </c>
      <c r="BE117" s="206">
        <f>IF(N117="základní",J117,0)</f>
        <v>0</v>
      </c>
      <c r="BF117" s="206">
        <f>IF(N117="snížená",J117,0)</f>
        <v>5040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16" t="s">
        <v>109</v>
      </c>
      <c r="BK117" s="206">
        <f>ROUND(I117*H117,2)</f>
        <v>5040</v>
      </c>
      <c r="BL117" s="16" t="s">
        <v>118</v>
      </c>
      <c r="BM117" s="205" t="s">
        <v>217</v>
      </c>
    </row>
    <row r="118" s="2" customFormat="1" ht="16.5" customHeight="1">
      <c r="A118" s="31"/>
      <c r="B118" s="32"/>
      <c r="C118" s="207" t="s">
        <v>218</v>
      </c>
      <c r="D118" s="207" t="s">
        <v>120</v>
      </c>
      <c r="E118" s="208" t="s">
        <v>219</v>
      </c>
      <c r="F118" s="209" t="s">
        <v>220</v>
      </c>
      <c r="G118" s="210" t="s">
        <v>116</v>
      </c>
      <c r="H118" s="211">
        <v>120</v>
      </c>
      <c r="I118" s="212">
        <v>23.300000000000001</v>
      </c>
      <c r="J118" s="212">
        <f>ROUND(I118*H118,2)</f>
        <v>2796</v>
      </c>
      <c r="K118" s="209" t="s">
        <v>117</v>
      </c>
      <c r="L118" s="213"/>
      <c r="M118" s="214" t="s">
        <v>17</v>
      </c>
      <c r="N118" s="215" t="s">
        <v>38</v>
      </c>
      <c r="O118" s="203">
        <v>0</v>
      </c>
      <c r="P118" s="203">
        <f>O118*H118</f>
        <v>0</v>
      </c>
      <c r="Q118" s="203">
        <v>0.00016000000000000001</v>
      </c>
      <c r="R118" s="203">
        <f>Q118*H118</f>
        <v>0.019200000000000002</v>
      </c>
      <c r="S118" s="203">
        <v>0</v>
      </c>
      <c r="T118" s="204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205" t="s">
        <v>123</v>
      </c>
      <c r="AT118" s="205" t="s">
        <v>120</v>
      </c>
      <c r="AU118" s="205" t="s">
        <v>109</v>
      </c>
      <c r="AY118" s="16" t="s">
        <v>110</v>
      </c>
      <c r="BE118" s="206">
        <f>IF(N118="základní",J118,0)</f>
        <v>0</v>
      </c>
      <c r="BF118" s="206">
        <f>IF(N118="snížená",J118,0)</f>
        <v>2796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16" t="s">
        <v>109</v>
      </c>
      <c r="BK118" s="206">
        <f>ROUND(I118*H118,2)</f>
        <v>2796</v>
      </c>
      <c r="BL118" s="16" t="s">
        <v>118</v>
      </c>
      <c r="BM118" s="205" t="s">
        <v>221</v>
      </c>
    </row>
    <row r="119" s="2" customFormat="1">
      <c r="A119" s="31"/>
      <c r="B119" s="32"/>
      <c r="C119" s="33"/>
      <c r="D119" s="216" t="s">
        <v>186</v>
      </c>
      <c r="E119" s="33"/>
      <c r="F119" s="217" t="s">
        <v>222</v>
      </c>
      <c r="G119" s="33"/>
      <c r="H119" s="33"/>
      <c r="I119" s="33"/>
      <c r="J119" s="33"/>
      <c r="K119" s="33"/>
      <c r="L119" s="37"/>
      <c r="M119" s="218"/>
      <c r="N119" s="219"/>
      <c r="O119" s="76"/>
      <c r="P119" s="76"/>
      <c r="Q119" s="76"/>
      <c r="R119" s="76"/>
      <c r="S119" s="76"/>
      <c r="T119" s="77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6" t="s">
        <v>186</v>
      </c>
      <c r="AU119" s="16" t="s">
        <v>109</v>
      </c>
    </row>
    <row r="120" s="2" customFormat="1" ht="33" customHeight="1">
      <c r="A120" s="31"/>
      <c r="B120" s="32"/>
      <c r="C120" s="195" t="s">
        <v>223</v>
      </c>
      <c r="D120" s="195" t="s">
        <v>113</v>
      </c>
      <c r="E120" s="196" t="s">
        <v>215</v>
      </c>
      <c r="F120" s="197" t="s">
        <v>216</v>
      </c>
      <c r="G120" s="198" t="s">
        <v>116</v>
      </c>
      <c r="H120" s="199">
        <v>110</v>
      </c>
      <c r="I120" s="200">
        <v>42</v>
      </c>
      <c r="J120" s="200">
        <f>ROUND(I120*H120,2)</f>
        <v>4620</v>
      </c>
      <c r="K120" s="197" t="s">
        <v>117</v>
      </c>
      <c r="L120" s="37"/>
      <c r="M120" s="201" t="s">
        <v>17</v>
      </c>
      <c r="N120" s="202" t="s">
        <v>38</v>
      </c>
      <c r="O120" s="203">
        <v>0.11</v>
      </c>
      <c r="P120" s="203">
        <f>O120*H120</f>
        <v>12.1</v>
      </c>
      <c r="Q120" s="203">
        <v>0</v>
      </c>
      <c r="R120" s="203">
        <f>Q120*H120</f>
        <v>0</v>
      </c>
      <c r="S120" s="203">
        <v>0</v>
      </c>
      <c r="T120" s="204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205" t="s">
        <v>118</v>
      </c>
      <c r="AT120" s="205" t="s">
        <v>113</v>
      </c>
      <c r="AU120" s="205" t="s">
        <v>109</v>
      </c>
      <c r="AY120" s="16" t="s">
        <v>110</v>
      </c>
      <c r="BE120" s="206">
        <f>IF(N120="základní",J120,0)</f>
        <v>0</v>
      </c>
      <c r="BF120" s="206">
        <f>IF(N120="snížená",J120,0)</f>
        <v>4620</v>
      </c>
      <c r="BG120" s="206">
        <f>IF(N120="zákl. přenesená",J120,0)</f>
        <v>0</v>
      </c>
      <c r="BH120" s="206">
        <f>IF(N120="sníž. přenesená",J120,0)</f>
        <v>0</v>
      </c>
      <c r="BI120" s="206">
        <f>IF(N120="nulová",J120,0)</f>
        <v>0</v>
      </c>
      <c r="BJ120" s="16" t="s">
        <v>109</v>
      </c>
      <c r="BK120" s="206">
        <f>ROUND(I120*H120,2)</f>
        <v>4620</v>
      </c>
      <c r="BL120" s="16" t="s">
        <v>118</v>
      </c>
      <c r="BM120" s="205" t="s">
        <v>224</v>
      </c>
    </row>
    <row r="121" s="2" customFormat="1" ht="16.5" customHeight="1">
      <c r="A121" s="31"/>
      <c r="B121" s="32"/>
      <c r="C121" s="207" t="s">
        <v>225</v>
      </c>
      <c r="D121" s="207" t="s">
        <v>120</v>
      </c>
      <c r="E121" s="208" t="s">
        <v>219</v>
      </c>
      <c r="F121" s="209" t="s">
        <v>220</v>
      </c>
      <c r="G121" s="210" t="s">
        <v>116</v>
      </c>
      <c r="H121" s="211">
        <v>110</v>
      </c>
      <c r="I121" s="212">
        <v>23.300000000000001</v>
      </c>
      <c r="J121" s="212">
        <f>ROUND(I121*H121,2)</f>
        <v>2563</v>
      </c>
      <c r="K121" s="209" t="s">
        <v>117</v>
      </c>
      <c r="L121" s="213"/>
      <c r="M121" s="214" t="s">
        <v>17</v>
      </c>
      <c r="N121" s="215" t="s">
        <v>38</v>
      </c>
      <c r="O121" s="203">
        <v>0</v>
      </c>
      <c r="P121" s="203">
        <f>O121*H121</f>
        <v>0</v>
      </c>
      <c r="Q121" s="203">
        <v>0.00016000000000000001</v>
      </c>
      <c r="R121" s="203">
        <f>Q121*H121</f>
        <v>0.017600000000000001</v>
      </c>
      <c r="S121" s="203">
        <v>0</v>
      </c>
      <c r="T121" s="204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205" t="s">
        <v>123</v>
      </c>
      <c r="AT121" s="205" t="s">
        <v>120</v>
      </c>
      <c r="AU121" s="205" t="s">
        <v>109</v>
      </c>
      <c r="AY121" s="16" t="s">
        <v>110</v>
      </c>
      <c r="BE121" s="206">
        <f>IF(N121="základní",J121,0)</f>
        <v>0</v>
      </c>
      <c r="BF121" s="206">
        <f>IF(N121="snížená",J121,0)</f>
        <v>2563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6" t="s">
        <v>109</v>
      </c>
      <c r="BK121" s="206">
        <f>ROUND(I121*H121,2)</f>
        <v>2563</v>
      </c>
      <c r="BL121" s="16" t="s">
        <v>118</v>
      </c>
      <c r="BM121" s="205" t="s">
        <v>226</v>
      </c>
    </row>
    <row r="122" s="2" customFormat="1">
      <c r="A122" s="31"/>
      <c r="B122" s="32"/>
      <c r="C122" s="33"/>
      <c r="D122" s="216" t="s">
        <v>186</v>
      </c>
      <c r="E122" s="33"/>
      <c r="F122" s="217" t="s">
        <v>227</v>
      </c>
      <c r="G122" s="33"/>
      <c r="H122" s="33"/>
      <c r="I122" s="33"/>
      <c r="J122" s="33"/>
      <c r="K122" s="33"/>
      <c r="L122" s="37"/>
      <c r="M122" s="218"/>
      <c r="N122" s="219"/>
      <c r="O122" s="76"/>
      <c r="P122" s="76"/>
      <c r="Q122" s="76"/>
      <c r="R122" s="76"/>
      <c r="S122" s="76"/>
      <c r="T122" s="77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186</v>
      </c>
      <c r="AU122" s="16" t="s">
        <v>109</v>
      </c>
    </row>
    <row r="123" s="2" customFormat="1" ht="33" customHeight="1">
      <c r="A123" s="31"/>
      <c r="B123" s="32"/>
      <c r="C123" s="195" t="s">
        <v>228</v>
      </c>
      <c r="D123" s="195" t="s">
        <v>113</v>
      </c>
      <c r="E123" s="196" t="s">
        <v>215</v>
      </c>
      <c r="F123" s="197" t="s">
        <v>216</v>
      </c>
      <c r="G123" s="198" t="s">
        <v>116</v>
      </c>
      <c r="H123" s="199">
        <v>10</v>
      </c>
      <c r="I123" s="200">
        <v>42</v>
      </c>
      <c r="J123" s="200">
        <f>ROUND(I123*H123,2)</f>
        <v>420</v>
      </c>
      <c r="K123" s="197" t="s">
        <v>117</v>
      </c>
      <c r="L123" s="37"/>
      <c r="M123" s="201" t="s">
        <v>17</v>
      </c>
      <c r="N123" s="202" t="s">
        <v>38</v>
      </c>
      <c r="O123" s="203">
        <v>0.11</v>
      </c>
      <c r="P123" s="203">
        <f>O123*H123</f>
        <v>1.1000000000000001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205" t="s">
        <v>118</v>
      </c>
      <c r="AT123" s="205" t="s">
        <v>113</v>
      </c>
      <c r="AU123" s="205" t="s">
        <v>109</v>
      </c>
      <c r="AY123" s="16" t="s">
        <v>110</v>
      </c>
      <c r="BE123" s="206">
        <f>IF(N123="základní",J123,0)</f>
        <v>0</v>
      </c>
      <c r="BF123" s="206">
        <f>IF(N123="snížená",J123,0)</f>
        <v>420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6" t="s">
        <v>109</v>
      </c>
      <c r="BK123" s="206">
        <f>ROUND(I123*H123,2)</f>
        <v>420</v>
      </c>
      <c r="BL123" s="16" t="s">
        <v>118</v>
      </c>
      <c r="BM123" s="205" t="s">
        <v>229</v>
      </c>
    </row>
    <row r="124" s="2" customFormat="1" ht="16.5" customHeight="1">
      <c r="A124" s="31"/>
      <c r="B124" s="32"/>
      <c r="C124" s="207" t="s">
        <v>123</v>
      </c>
      <c r="D124" s="207" t="s">
        <v>120</v>
      </c>
      <c r="E124" s="208" t="s">
        <v>230</v>
      </c>
      <c r="F124" s="209" t="s">
        <v>231</v>
      </c>
      <c r="G124" s="210" t="s">
        <v>116</v>
      </c>
      <c r="H124" s="211">
        <v>10</v>
      </c>
      <c r="I124" s="212">
        <v>37.700000000000003</v>
      </c>
      <c r="J124" s="212">
        <f>ROUND(I124*H124,2)</f>
        <v>377</v>
      </c>
      <c r="K124" s="209" t="s">
        <v>117</v>
      </c>
      <c r="L124" s="213"/>
      <c r="M124" s="214" t="s">
        <v>17</v>
      </c>
      <c r="N124" s="215" t="s">
        <v>38</v>
      </c>
      <c r="O124" s="203">
        <v>0</v>
      </c>
      <c r="P124" s="203">
        <f>O124*H124</f>
        <v>0</v>
      </c>
      <c r="Q124" s="203">
        <v>0.00025000000000000001</v>
      </c>
      <c r="R124" s="203">
        <f>Q124*H124</f>
        <v>0.0025000000000000001</v>
      </c>
      <c r="S124" s="203">
        <v>0</v>
      </c>
      <c r="T124" s="204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05" t="s">
        <v>123</v>
      </c>
      <c r="AT124" s="205" t="s">
        <v>120</v>
      </c>
      <c r="AU124" s="205" t="s">
        <v>109</v>
      </c>
      <c r="AY124" s="16" t="s">
        <v>110</v>
      </c>
      <c r="BE124" s="206">
        <f>IF(N124="základní",J124,0)</f>
        <v>0</v>
      </c>
      <c r="BF124" s="206">
        <f>IF(N124="snížená",J124,0)</f>
        <v>377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6" t="s">
        <v>109</v>
      </c>
      <c r="BK124" s="206">
        <f>ROUND(I124*H124,2)</f>
        <v>377</v>
      </c>
      <c r="BL124" s="16" t="s">
        <v>118</v>
      </c>
      <c r="BM124" s="205" t="s">
        <v>232</v>
      </c>
    </row>
    <row r="125" s="2" customFormat="1" ht="33" customHeight="1">
      <c r="A125" s="31"/>
      <c r="B125" s="32"/>
      <c r="C125" s="195" t="s">
        <v>233</v>
      </c>
      <c r="D125" s="195" t="s">
        <v>113</v>
      </c>
      <c r="E125" s="196" t="s">
        <v>234</v>
      </c>
      <c r="F125" s="197" t="s">
        <v>235</v>
      </c>
      <c r="G125" s="198" t="s">
        <v>116</v>
      </c>
      <c r="H125" s="199">
        <v>20</v>
      </c>
      <c r="I125" s="200">
        <v>43.5</v>
      </c>
      <c r="J125" s="200">
        <f>ROUND(I125*H125,2)</f>
        <v>870</v>
      </c>
      <c r="K125" s="197" t="s">
        <v>117</v>
      </c>
      <c r="L125" s="37"/>
      <c r="M125" s="201" t="s">
        <v>17</v>
      </c>
      <c r="N125" s="202" t="s">
        <v>38</v>
      </c>
      <c r="O125" s="203">
        <v>0.114</v>
      </c>
      <c r="P125" s="203">
        <f>O125*H125</f>
        <v>2.2800000000000002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05" t="s">
        <v>118</v>
      </c>
      <c r="AT125" s="205" t="s">
        <v>113</v>
      </c>
      <c r="AU125" s="205" t="s">
        <v>109</v>
      </c>
      <c r="AY125" s="16" t="s">
        <v>110</v>
      </c>
      <c r="BE125" s="206">
        <f>IF(N125="základní",J125,0)</f>
        <v>0</v>
      </c>
      <c r="BF125" s="206">
        <f>IF(N125="snížená",J125,0)</f>
        <v>870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6" t="s">
        <v>109</v>
      </c>
      <c r="BK125" s="206">
        <f>ROUND(I125*H125,2)</f>
        <v>870</v>
      </c>
      <c r="BL125" s="16" t="s">
        <v>118</v>
      </c>
      <c r="BM125" s="205" t="s">
        <v>236</v>
      </c>
    </row>
    <row r="126" s="2" customFormat="1" ht="16.5" customHeight="1">
      <c r="A126" s="31"/>
      <c r="B126" s="32"/>
      <c r="C126" s="207" t="s">
        <v>237</v>
      </c>
      <c r="D126" s="207" t="s">
        <v>120</v>
      </c>
      <c r="E126" s="208" t="s">
        <v>238</v>
      </c>
      <c r="F126" s="209" t="s">
        <v>239</v>
      </c>
      <c r="G126" s="210" t="s">
        <v>116</v>
      </c>
      <c r="H126" s="211">
        <v>20</v>
      </c>
      <c r="I126" s="212">
        <v>62.299999999999997</v>
      </c>
      <c r="J126" s="212">
        <f>ROUND(I126*H126,2)</f>
        <v>1246</v>
      </c>
      <c r="K126" s="209" t="s">
        <v>117</v>
      </c>
      <c r="L126" s="213"/>
      <c r="M126" s="214" t="s">
        <v>17</v>
      </c>
      <c r="N126" s="215" t="s">
        <v>38</v>
      </c>
      <c r="O126" s="203">
        <v>0</v>
      </c>
      <c r="P126" s="203">
        <f>O126*H126</f>
        <v>0</v>
      </c>
      <c r="Q126" s="203">
        <v>0.00034000000000000002</v>
      </c>
      <c r="R126" s="203">
        <f>Q126*H126</f>
        <v>0.0068000000000000005</v>
      </c>
      <c r="S126" s="203">
        <v>0</v>
      </c>
      <c r="T126" s="204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5" t="s">
        <v>123</v>
      </c>
      <c r="AT126" s="205" t="s">
        <v>120</v>
      </c>
      <c r="AU126" s="205" t="s">
        <v>109</v>
      </c>
      <c r="AY126" s="16" t="s">
        <v>110</v>
      </c>
      <c r="BE126" s="206">
        <f>IF(N126="základní",J126,0)</f>
        <v>0</v>
      </c>
      <c r="BF126" s="206">
        <f>IF(N126="snížená",J126,0)</f>
        <v>1246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6" t="s">
        <v>109</v>
      </c>
      <c r="BK126" s="206">
        <f>ROUND(I126*H126,2)</f>
        <v>1246</v>
      </c>
      <c r="BL126" s="16" t="s">
        <v>118</v>
      </c>
      <c r="BM126" s="205" t="s">
        <v>240</v>
      </c>
    </row>
    <row r="127" s="2" customFormat="1" ht="33" customHeight="1">
      <c r="A127" s="31"/>
      <c r="B127" s="32"/>
      <c r="C127" s="195" t="s">
        <v>241</v>
      </c>
      <c r="D127" s="195" t="s">
        <v>113</v>
      </c>
      <c r="E127" s="196" t="s">
        <v>242</v>
      </c>
      <c r="F127" s="197" t="s">
        <v>243</v>
      </c>
      <c r="G127" s="198" t="s">
        <v>116</v>
      </c>
      <c r="H127" s="199">
        <v>240</v>
      </c>
      <c r="I127" s="200">
        <v>19.899999999999999</v>
      </c>
      <c r="J127" s="200">
        <f>ROUND(I127*H127,2)</f>
        <v>4776</v>
      </c>
      <c r="K127" s="197" t="s">
        <v>117</v>
      </c>
      <c r="L127" s="37"/>
      <c r="M127" s="201" t="s">
        <v>17</v>
      </c>
      <c r="N127" s="202" t="s">
        <v>38</v>
      </c>
      <c r="O127" s="203">
        <v>0.045999999999999999</v>
      </c>
      <c r="P127" s="203">
        <f>O127*H127</f>
        <v>11.039999999999999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5" t="s">
        <v>118</v>
      </c>
      <c r="AT127" s="205" t="s">
        <v>113</v>
      </c>
      <c r="AU127" s="205" t="s">
        <v>109</v>
      </c>
      <c r="AY127" s="16" t="s">
        <v>110</v>
      </c>
      <c r="BE127" s="206">
        <f>IF(N127="základní",J127,0)</f>
        <v>0</v>
      </c>
      <c r="BF127" s="206">
        <f>IF(N127="snížená",J127,0)</f>
        <v>4776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6" t="s">
        <v>109</v>
      </c>
      <c r="BK127" s="206">
        <f>ROUND(I127*H127,2)</f>
        <v>4776</v>
      </c>
      <c r="BL127" s="16" t="s">
        <v>118</v>
      </c>
      <c r="BM127" s="205" t="s">
        <v>244</v>
      </c>
    </row>
    <row r="128" s="2" customFormat="1" ht="16.5" customHeight="1">
      <c r="A128" s="31"/>
      <c r="B128" s="32"/>
      <c r="C128" s="207" t="s">
        <v>245</v>
      </c>
      <c r="D128" s="207" t="s">
        <v>120</v>
      </c>
      <c r="E128" s="208" t="s">
        <v>246</v>
      </c>
      <c r="F128" s="209" t="s">
        <v>247</v>
      </c>
      <c r="G128" s="210" t="s">
        <v>116</v>
      </c>
      <c r="H128" s="211">
        <v>160</v>
      </c>
      <c r="I128" s="212">
        <v>16.649999999999999</v>
      </c>
      <c r="J128" s="212">
        <f>ROUND(I128*H128,2)</f>
        <v>2664</v>
      </c>
      <c r="K128" s="209" t="s">
        <v>17</v>
      </c>
      <c r="L128" s="213"/>
      <c r="M128" s="214" t="s">
        <v>17</v>
      </c>
      <c r="N128" s="215" t="s">
        <v>38</v>
      </c>
      <c r="O128" s="203">
        <v>0</v>
      </c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5" t="s">
        <v>123</v>
      </c>
      <c r="AT128" s="205" t="s">
        <v>120</v>
      </c>
      <c r="AU128" s="205" t="s">
        <v>109</v>
      </c>
      <c r="AY128" s="16" t="s">
        <v>110</v>
      </c>
      <c r="BE128" s="206">
        <f>IF(N128="základní",J128,0)</f>
        <v>0</v>
      </c>
      <c r="BF128" s="206">
        <f>IF(N128="snížená",J128,0)</f>
        <v>2664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6" t="s">
        <v>109</v>
      </c>
      <c r="BK128" s="206">
        <f>ROUND(I128*H128,2)</f>
        <v>2664</v>
      </c>
      <c r="BL128" s="16" t="s">
        <v>118</v>
      </c>
      <c r="BM128" s="205" t="s">
        <v>248</v>
      </c>
    </row>
    <row r="129" s="2" customFormat="1" ht="16.5" customHeight="1">
      <c r="A129" s="31"/>
      <c r="B129" s="32"/>
      <c r="C129" s="207" t="s">
        <v>249</v>
      </c>
      <c r="D129" s="207" t="s">
        <v>120</v>
      </c>
      <c r="E129" s="208" t="s">
        <v>250</v>
      </c>
      <c r="F129" s="209" t="s">
        <v>251</v>
      </c>
      <c r="G129" s="210" t="s">
        <v>116</v>
      </c>
      <c r="H129" s="211">
        <v>80</v>
      </c>
      <c r="I129" s="212">
        <v>25.260000000000002</v>
      </c>
      <c r="J129" s="212">
        <f>ROUND(I129*H129,2)</f>
        <v>2020.8</v>
      </c>
      <c r="K129" s="209" t="s">
        <v>17</v>
      </c>
      <c r="L129" s="213"/>
      <c r="M129" s="214" t="s">
        <v>17</v>
      </c>
      <c r="N129" s="215" t="s">
        <v>38</v>
      </c>
      <c r="O129" s="203">
        <v>0</v>
      </c>
      <c r="P129" s="203">
        <f>O129*H129</f>
        <v>0</v>
      </c>
      <c r="Q129" s="203">
        <v>0</v>
      </c>
      <c r="R129" s="203">
        <f>Q129*H129</f>
        <v>0</v>
      </c>
      <c r="S129" s="203">
        <v>0</v>
      </c>
      <c r="T129" s="204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5" t="s">
        <v>123</v>
      </c>
      <c r="AT129" s="205" t="s">
        <v>120</v>
      </c>
      <c r="AU129" s="205" t="s">
        <v>109</v>
      </c>
      <c r="AY129" s="16" t="s">
        <v>110</v>
      </c>
      <c r="BE129" s="206">
        <f>IF(N129="základní",J129,0)</f>
        <v>0</v>
      </c>
      <c r="BF129" s="206">
        <f>IF(N129="snížená",J129,0)</f>
        <v>2020.8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6" t="s">
        <v>109</v>
      </c>
      <c r="BK129" s="206">
        <f>ROUND(I129*H129,2)</f>
        <v>2020.8</v>
      </c>
      <c r="BL129" s="16" t="s">
        <v>118</v>
      </c>
      <c r="BM129" s="205" t="s">
        <v>252</v>
      </c>
    </row>
    <row r="130" s="2" customFormat="1" ht="21.75" customHeight="1">
      <c r="A130" s="31"/>
      <c r="B130" s="32"/>
      <c r="C130" s="195" t="s">
        <v>253</v>
      </c>
      <c r="D130" s="195" t="s">
        <v>113</v>
      </c>
      <c r="E130" s="196" t="s">
        <v>254</v>
      </c>
      <c r="F130" s="197" t="s">
        <v>255</v>
      </c>
      <c r="G130" s="198" t="s">
        <v>140</v>
      </c>
      <c r="H130" s="199">
        <v>190</v>
      </c>
      <c r="I130" s="200">
        <v>20.5</v>
      </c>
      <c r="J130" s="200">
        <f>ROUND(I130*H130,2)</f>
        <v>3895</v>
      </c>
      <c r="K130" s="197" t="s">
        <v>117</v>
      </c>
      <c r="L130" s="37"/>
      <c r="M130" s="201" t="s">
        <v>17</v>
      </c>
      <c r="N130" s="202" t="s">
        <v>38</v>
      </c>
      <c r="O130" s="203">
        <v>0.050999999999999997</v>
      </c>
      <c r="P130" s="203">
        <f>O130*H130</f>
        <v>9.6899999999999995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5" t="s">
        <v>118</v>
      </c>
      <c r="AT130" s="205" t="s">
        <v>113</v>
      </c>
      <c r="AU130" s="205" t="s">
        <v>109</v>
      </c>
      <c r="AY130" s="16" t="s">
        <v>110</v>
      </c>
      <c r="BE130" s="206">
        <f>IF(N130="základní",J130,0)</f>
        <v>0</v>
      </c>
      <c r="BF130" s="206">
        <f>IF(N130="snížená",J130,0)</f>
        <v>3895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6" t="s">
        <v>109</v>
      </c>
      <c r="BK130" s="206">
        <f>ROUND(I130*H130,2)</f>
        <v>3895</v>
      </c>
      <c r="BL130" s="16" t="s">
        <v>118</v>
      </c>
      <c r="BM130" s="205" t="s">
        <v>256</v>
      </c>
    </row>
    <row r="131" s="2" customFormat="1" ht="21.75" customHeight="1">
      <c r="A131" s="31"/>
      <c r="B131" s="32"/>
      <c r="C131" s="195" t="s">
        <v>257</v>
      </c>
      <c r="D131" s="195" t="s">
        <v>113</v>
      </c>
      <c r="E131" s="196" t="s">
        <v>258</v>
      </c>
      <c r="F131" s="197" t="s">
        <v>259</v>
      </c>
      <c r="G131" s="198" t="s">
        <v>140</v>
      </c>
      <c r="H131" s="199">
        <v>5</v>
      </c>
      <c r="I131" s="200">
        <v>23</v>
      </c>
      <c r="J131" s="200">
        <f>ROUND(I131*H131,2)</f>
        <v>115</v>
      </c>
      <c r="K131" s="197" t="s">
        <v>117</v>
      </c>
      <c r="L131" s="37"/>
      <c r="M131" s="201" t="s">
        <v>17</v>
      </c>
      <c r="N131" s="202" t="s">
        <v>38</v>
      </c>
      <c r="O131" s="203">
        <v>0.057000000000000002</v>
      </c>
      <c r="P131" s="203">
        <f>O131*H131</f>
        <v>0.28500000000000003</v>
      </c>
      <c r="Q131" s="203">
        <v>0</v>
      </c>
      <c r="R131" s="203">
        <f>Q131*H131</f>
        <v>0</v>
      </c>
      <c r="S131" s="203">
        <v>0</v>
      </c>
      <c r="T131" s="204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5" t="s">
        <v>118</v>
      </c>
      <c r="AT131" s="205" t="s">
        <v>113</v>
      </c>
      <c r="AU131" s="205" t="s">
        <v>109</v>
      </c>
      <c r="AY131" s="16" t="s">
        <v>110</v>
      </c>
      <c r="BE131" s="206">
        <f>IF(N131="základní",J131,0)</f>
        <v>0</v>
      </c>
      <c r="BF131" s="206">
        <f>IF(N131="snížená",J131,0)</f>
        <v>115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6" t="s">
        <v>109</v>
      </c>
      <c r="BK131" s="206">
        <f>ROUND(I131*H131,2)</f>
        <v>115</v>
      </c>
      <c r="BL131" s="16" t="s">
        <v>118</v>
      </c>
      <c r="BM131" s="205" t="s">
        <v>260</v>
      </c>
    </row>
    <row r="132" s="2" customFormat="1" ht="21.75" customHeight="1">
      <c r="A132" s="31"/>
      <c r="B132" s="32"/>
      <c r="C132" s="195" t="s">
        <v>261</v>
      </c>
      <c r="D132" s="195" t="s">
        <v>113</v>
      </c>
      <c r="E132" s="196" t="s">
        <v>262</v>
      </c>
      <c r="F132" s="197" t="s">
        <v>263</v>
      </c>
      <c r="G132" s="198" t="s">
        <v>140</v>
      </c>
      <c r="H132" s="199">
        <v>8</v>
      </c>
      <c r="I132" s="200">
        <v>51.200000000000003</v>
      </c>
      <c r="J132" s="200">
        <f>ROUND(I132*H132,2)</f>
        <v>409.60000000000002</v>
      </c>
      <c r="K132" s="197" t="s">
        <v>117</v>
      </c>
      <c r="L132" s="37"/>
      <c r="M132" s="201" t="s">
        <v>17</v>
      </c>
      <c r="N132" s="202" t="s">
        <v>38</v>
      </c>
      <c r="O132" s="203">
        <v>0.127</v>
      </c>
      <c r="P132" s="203">
        <f>O132*H132</f>
        <v>1.016</v>
      </c>
      <c r="Q132" s="203">
        <v>0</v>
      </c>
      <c r="R132" s="203">
        <f>Q132*H132</f>
        <v>0</v>
      </c>
      <c r="S132" s="203">
        <v>0</v>
      </c>
      <c r="T132" s="204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5" t="s">
        <v>118</v>
      </c>
      <c r="AT132" s="205" t="s">
        <v>113</v>
      </c>
      <c r="AU132" s="205" t="s">
        <v>109</v>
      </c>
      <c r="AY132" s="16" t="s">
        <v>110</v>
      </c>
      <c r="BE132" s="206">
        <f>IF(N132="základní",J132,0)</f>
        <v>0</v>
      </c>
      <c r="BF132" s="206">
        <f>IF(N132="snížená",J132,0)</f>
        <v>409.60000000000002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6" t="s">
        <v>109</v>
      </c>
      <c r="BK132" s="206">
        <f>ROUND(I132*H132,2)</f>
        <v>409.60000000000002</v>
      </c>
      <c r="BL132" s="16" t="s">
        <v>118</v>
      </c>
      <c r="BM132" s="205" t="s">
        <v>264</v>
      </c>
    </row>
    <row r="133" s="2" customFormat="1" ht="21.75" customHeight="1">
      <c r="A133" s="31"/>
      <c r="B133" s="32"/>
      <c r="C133" s="195" t="s">
        <v>265</v>
      </c>
      <c r="D133" s="195" t="s">
        <v>113</v>
      </c>
      <c r="E133" s="196" t="s">
        <v>266</v>
      </c>
      <c r="F133" s="197" t="s">
        <v>267</v>
      </c>
      <c r="G133" s="198" t="s">
        <v>140</v>
      </c>
      <c r="H133" s="199">
        <v>8</v>
      </c>
      <c r="I133" s="200">
        <v>72.099999999999994</v>
      </c>
      <c r="J133" s="200">
        <f>ROUND(I133*H133,2)</f>
        <v>576.79999999999995</v>
      </c>
      <c r="K133" s="197" t="s">
        <v>117</v>
      </c>
      <c r="L133" s="37"/>
      <c r="M133" s="201" t="s">
        <v>17</v>
      </c>
      <c r="N133" s="202" t="s">
        <v>38</v>
      </c>
      <c r="O133" s="203">
        <v>0.17899999999999999</v>
      </c>
      <c r="P133" s="203">
        <f>O133*H133</f>
        <v>1.4319999999999999</v>
      </c>
      <c r="Q133" s="203">
        <v>0</v>
      </c>
      <c r="R133" s="203">
        <f>Q133*H133</f>
        <v>0</v>
      </c>
      <c r="S133" s="203">
        <v>0</v>
      </c>
      <c r="T133" s="204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5" t="s">
        <v>118</v>
      </c>
      <c r="AT133" s="205" t="s">
        <v>113</v>
      </c>
      <c r="AU133" s="205" t="s">
        <v>109</v>
      </c>
      <c r="AY133" s="16" t="s">
        <v>110</v>
      </c>
      <c r="BE133" s="206">
        <f>IF(N133="základní",J133,0)</f>
        <v>0</v>
      </c>
      <c r="BF133" s="206">
        <f>IF(N133="snížená",J133,0)</f>
        <v>576.79999999999995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6" t="s">
        <v>109</v>
      </c>
      <c r="BK133" s="206">
        <f>ROUND(I133*H133,2)</f>
        <v>576.79999999999995</v>
      </c>
      <c r="BL133" s="16" t="s">
        <v>118</v>
      </c>
      <c r="BM133" s="205" t="s">
        <v>268</v>
      </c>
    </row>
    <row r="134" s="2" customFormat="1" ht="33" customHeight="1">
      <c r="A134" s="31"/>
      <c r="B134" s="32"/>
      <c r="C134" s="195" t="s">
        <v>269</v>
      </c>
      <c r="D134" s="195" t="s">
        <v>113</v>
      </c>
      <c r="E134" s="196" t="s">
        <v>270</v>
      </c>
      <c r="F134" s="197" t="s">
        <v>271</v>
      </c>
      <c r="G134" s="198" t="s">
        <v>140</v>
      </c>
      <c r="H134" s="199">
        <v>7</v>
      </c>
      <c r="I134" s="200">
        <v>141</v>
      </c>
      <c r="J134" s="200">
        <f>ROUND(I134*H134,2)</f>
        <v>987</v>
      </c>
      <c r="K134" s="197" t="s">
        <v>117</v>
      </c>
      <c r="L134" s="37"/>
      <c r="M134" s="201" t="s">
        <v>17</v>
      </c>
      <c r="N134" s="202" t="s">
        <v>38</v>
      </c>
      <c r="O134" s="203">
        <v>0.39000000000000001</v>
      </c>
      <c r="P134" s="203">
        <f>O134*H134</f>
        <v>2.73</v>
      </c>
      <c r="Q134" s="203">
        <v>0</v>
      </c>
      <c r="R134" s="203">
        <f>Q134*H134</f>
        <v>0</v>
      </c>
      <c r="S134" s="203">
        <v>0</v>
      </c>
      <c r="T134" s="204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5" t="s">
        <v>118</v>
      </c>
      <c r="AT134" s="205" t="s">
        <v>113</v>
      </c>
      <c r="AU134" s="205" t="s">
        <v>109</v>
      </c>
      <c r="AY134" s="16" t="s">
        <v>110</v>
      </c>
      <c r="BE134" s="206">
        <f>IF(N134="základní",J134,0)</f>
        <v>0</v>
      </c>
      <c r="BF134" s="206">
        <f>IF(N134="snížená",J134,0)</f>
        <v>987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16" t="s">
        <v>109</v>
      </c>
      <c r="BK134" s="206">
        <f>ROUND(I134*H134,2)</f>
        <v>987</v>
      </c>
      <c r="BL134" s="16" t="s">
        <v>118</v>
      </c>
      <c r="BM134" s="205" t="s">
        <v>272</v>
      </c>
    </row>
    <row r="135" s="2" customFormat="1" ht="16.5" customHeight="1">
      <c r="A135" s="31"/>
      <c r="B135" s="32"/>
      <c r="C135" s="207" t="s">
        <v>273</v>
      </c>
      <c r="D135" s="207" t="s">
        <v>120</v>
      </c>
      <c r="E135" s="208" t="s">
        <v>274</v>
      </c>
      <c r="F135" s="209" t="s">
        <v>275</v>
      </c>
      <c r="G135" s="210" t="s">
        <v>140</v>
      </c>
      <c r="H135" s="211">
        <v>1</v>
      </c>
      <c r="I135" s="212">
        <v>185</v>
      </c>
      <c r="J135" s="212">
        <f>ROUND(I135*H135,2)</f>
        <v>185</v>
      </c>
      <c r="K135" s="209" t="s">
        <v>17</v>
      </c>
      <c r="L135" s="213"/>
      <c r="M135" s="214" t="s">
        <v>17</v>
      </c>
      <c r="N135" s="215" t="s">
        <v>38</v>
      </c>
      <c r="O135" s="203">
        <v>0</v>
      </c>
      <c r="P135" s="203">
        <f>O135*H135</f>
        <v>0</v>
      </c>
      <c r="Q135" s="203">
        <v>0.00010000000000000001</v>
      </c>
      <c r="R135" s="203">
        <f>Q135*H135</f>
        <v>0.00010000000000000001</v>
      </c>
      <c r="S135" s="203">
        <v>0</v>
      </c>
      <c r="T135" s="204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5" t="s">
        <v>123</v>
      </c>
      <c r="AT135" s="205" t="s">
        <v>120</v>
      </c>
      <c r="AU135" s="205" t="s">
        <v>109</v>
      </c>
      <c r="AY135" s="16" t="s">
        <v>110</v>
      </c>
      <c r="BE135" s="206">
        <f>IF(N135="základní",J135,0)</f>
        <v>0</v>
      </c>
      <c r="BF135" s="206">
        <f>IF(N135="snížená",J135,0)</f>
        <v>185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6" t="s">
        <v>109</v>
      </c>
      <c r="BK135" s="206">
        <f>ROUND(I135*H135,2)</f>
        <v>185</v>
      </c>
      <c r="BL135" s="16" t="s">
        <v>118</v>
      </c>
      <c r="BM135" s="205" t="s">
        <v>276</v>
      </c>
    </row>
    <row r="136" s="2" customFormat="1" ht="16.5" customHeight="1">
      <c r="A136" s="31"/>
      <c r="B136" s="32"/>
      <c r="C136" s="207" t="s">
        <v>277</v>
      </c>
      <c r="D136" s="207" t="s">
        <v>120</v>
      </c>
      <c r="E136" s="208" t="s">
        <v>278</v>
      </c>
      <c r="F136" s="209" t="s">
        <v>279</v>
      </c>
      <c r="G136" s="210" t="s">
        <v>140</v>
      </c>
      <c r="H136" s="211">
        <v>3</v>
      </c>
      <c r="I136" s="212">
        <v>915</v>
      </c>
      <c r="J136" s="212">
        <f>ROUND(I136*H136,2)</f>
        <v>2745</v>
      </c>
      <c r="K136" s="209" t="s">
        <v>17</v>
      </c>
      <c r="L136" s="213"/>
      <c r="M136" s="214" t="s">
        <v>17</v>
      </c>
      <c r="N136" s="215" t="s">
        <v>38</v>
      </c>
      <c r="O136" s="203">
        <v>0</v>
      </c>
      <c r="P136" s="203">
        <f>O136*H136</f>
        <v>0</v>
      </c>
      <c r="Q136" s="203">
        <v>0.00025999999999999998</v>
      </c>
      <c r="R136" s="203">
        <f>Q136*H136</f>
        <v>0.00077999999999999988</v>
      </c>
      <c r="S136" s="203">
        <v>0</v>
      </c>
      <c r="T136" s="204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5" t="s">
        <v>123</v>
      </c>
      <c r="AT136" s="205" t="s">
        <v>120</v>
      </c>
      <c r="AU136" s="205" t="s">
        <v>109</v>
      </c>
      <c r="AY136" s="16" t="s">
        <v>110</v>
      </c>
      <c r="BE136" s="206">
        <f>IF(N136="základní",J136,0)</f>
        <v>0</v>
      </c>
      <c r="BF136" s="206">
        <f>IF(N136="snížená",J136,0)</f>
        <v>2745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6" t="s">
        <v>109</v>
      </c>
      <c r="BK136" s="206">
        <f>ROUND(I136*H136,2)</f>
        <v>2745</v>
      </c>
      <c r="BL136" s="16" t="s">
        <v>118</v>
      </c>
      <c r="BM136" s="205" t="s">
        <v>280</v>
      </c>
    </row>
    <row r="137" s="2" customFormat="1" ht="21.75" customHeight="1">
      <c r="A137" s="31"/>
      <c r="B137" s="32"/>
      <c r="C137" s="207" t="s">
        <v>281</v>
      </c>
      <c r="D137" s="207" t="s">
        <v>120</v>
      </c>
      <c r="E137" s="208" t="s">
        <v>282</v>
      </c>
      <c r="F137" s="209" t="s">
        <v>283</v>
      </c>
      <c r="G137" s="210" t="s">
        <v>284</v>
      </c>
      <c r="H137" s="211">
        <v>1</v>
      </c>
      <c r="I137" s="212">
        <v>720</v>
      </c>
      <c r="J137" s="212">
        <f>ROUND(I137*H137,2)</f>
        <v>720</v>
      </c>
      <c r="K137" s="209" t="s">
        <v>17</v>
      </c>
      <c r="L137" s="213"/>
      <c r="M137" s="214" t="s">
        <v>17</v>
      </c>
      <c r="N137" s="215" t="s">
        <v>38</v>
      </c>
      <c r="O137" s="203">
        <v>0</v>
      </c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4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5" t="s">
        <v>123</v>
      </c>
      <c r="AT137" s="205" t="s">
        <v>120</v>
      </c>
      <c r="AU137" s="205" t="s">
        <v>109</v>
      </c>
      <c r="AY137" s="16" t="s">
        <v>110</v>
      </c>
      <c r="BE137" s="206">
        <f>IF(N137="základní",J137,0)</f>
        <v>0</v>
      </c>
      <c r="BF137" s="206">
        <f>IF(N137="snížená",J137,0)</f>
        <v>720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6" t="s">
        <v>109</v>
      </c>
      <c r="BK137" s="206">
        <f>ROUND(I137*H137,2)</f>
        <v>720</v>
      </c>
      <c r="BL137" s="16" t="s">
        <v>118</v>
      </c>
      <c r="BM137" s="205" t="s">
        <v>285</v>
      </c>
    </row>
    <row r="138" s="2" customFormat="1" ht="21.75" customHeight="1">
      <c r="A138" s="31"/>
      <c r="B138" s="32"/>
      <c r="C138" s="207" t="s">
        <v>286</v>
      </c>
      <c r="D138" s="207" t="s">
        <v>120</v>
      </c>
      <c r="E138" s="208" t="s">
        <v>287</v>
      </c>
      <c r="F138" s="209" t="s">
        <v>288</v>
      </c>
      <c r="G138" s="210" t="s">
        <v>284</v>
      </c>
      <c r="H138" s="211">
        <v>2</v>
      </c>
      <c r="I138" s="212">
        <v>3269.6900000000001</v>
      </c>
      <c r="J138" s="212">
        <f>ROUND(I138*H138,2)</f>
        <v>6539.3800000000001</v>
      </c>
      <c r="K138" s="209" t="s">
        <v>17</v>
      </c>
      <c r="L138" s="213"/>
      <c r="M138" s="214" t="s">
        <v>17</v>
      </c>
      <c r="N138" s="215" t="s">
        <v>38</v>
      </c>
      <c r="O138" s="203">
        <v>0</v>
      </c>
      <c r="P138" s="203">
        <f>O138*H138</f>
        <v>0</v>
      </c>
      <c r="Q138" s="203">
        <v>0</v>
      </c>
      <c r="R138" s="203">
        <f>Q138*H138</f>
        <v>0</v>
      </c>
      <c r="S138" s="203">
        <v>0</v>
      </c>
      <c r="T138" s="204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5" t="s">
        <v>123</v>
      </c>
      <c r="AT138" s="205" t="s">
        <v>120</v>
      </c>
      <c r="AU138" s="205" t="s">
        <v>109</v>
      </c>
      <c r="AY138" s="16" t="s">
        <v>110</v>
      </c>
      <c r="BE138" s="206">
        <f>IF(N138="základní",J138,0)</f>
        <v>0</v>
      </c>
      <c r="BF138" s="206">
        <f>IF(N138="snížená",J138,0)</f>
        <v>6539.3800000000001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6" t="s">
        <v>109</v>
      </c>
      <c r="BK138" s="206">
        <f>ROUND(I138*H138,2)</f>
        <v>6539.3800000000001</v>
      </c>
      <c r="BL138" s="16" t="s">
        <v>118</v>
      </c>
      <c r="BM138" s="205" t="s">
        <v>289</v>
      </c>
    </row>
    <row r="139" s="2" customFormat="1" ht="33" customHeight="1">
      <c r="A139" s="31"/>
      <c r="B139" s="32"/>
      <c r="C139" s="195" t="s">
        <v>290</v>
      </c>
      <c r="D139" s="195" t="s">
        <v>113</v>
      </c>
      <c r="E139" s="196" t="s">
        <v>291</v>
      </c>
      <c r="F139" s="197" t="s">
        <v>292</v>
      </c>
      <c r="G139" s="198" t="s">
        <v>140</v>
      </c>
      <c r="H139" s="199">
        <v>3</v>
      </c>
      <c r="I139" s="200">
        <v>148</v>
      </c>
      <c r="J139" s="200">
        <f>ROUND(I139*H139,2)</f>
        <v>444</v>
      </c>
      <c r="K139" s="197" t="s">
        <v>117</v>
      </c>
      <c r="L139" s="37"/>
      <c r="M139" s="201" t="s">
        <v>17</v>
      </c>
      <c r="N139" s="202" t="s">
        <v>38</v>
      </c>
      <c r="O139" s="203">
        <v>0.41099999999999998</v>
      </c>
      <c r="P139" s="203">
        <f>O139*H139</f>
        <v>1.2329999999999999</v>
      </c>
      <c r="Q139" s="203">
        <v>0</v>
      </c>
      <c r="R139" s="203">
        <f>Q139*H139</f>
        <v>0</v>
      </c>
      <c r="S139" s="203">
        <v>0</v>
      </c>
      <c r="T139" s="204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5" t="s">
        <v>118</v>
      </c>
      <c r="AT139" s="205" t="s">
        <v>113</v>
      </c>
      <c r="AU139" s="205" t="s">
        <v>109</v>
      </c>
      <c r="AY139" s="16" t="s">
        <v>110</v>
      </c>
      <c r="BE139" s="206">
        <f>IF(N139="základní",J139,0)</f>
        <v>0</v>
      </c>
      <c r="BF139" s="206">
        <f>IF(N139="snížená",J139,0)</f>
        <v>444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6" t="s">
        <v>109</v>
      </c>
      <c r="BK139" s="206">
        <f>ROUND(I139*H139,2)</f>
        <v>444</v>
      </c>
      <c r="BL139" s="16" t="s">
        <v>118</v>
      </c>
      <c r="BM139" s="205" t="s">
        <v>293</v>
      </c>
    </row>
    <row r="140" s="2" customFormat="1" ht="16.5" customHeight="1">
      <c r="A140" s="31"/>
      <c r="B140" s="32"/>
      <c r="C140" s="207" t="s">
        <v>294</v>
      </c>
      <c r="D140" s="207" t="s">
        <v>120</v>
      </c>
      <c r="E140" s="208" t="s">
        <v>295</v>
      </c>
      <c r="F140" s="209" t="s">
        <v>296</v>
      </c>
      <c r="G140" s="210" t="s">
        <v>140</v>
      </c>
      <c r="H140" s="211">
        <v>3</v>
      </c>
      <c r="I140" s="212">
        <v>175.19999999999999</v>
      </c>
      <c r="J140" s="212">
        <f>ROUND(I140*H140,2)</f>
        <v>525.60000000000002</v>
      </c>
      <c r="K140" s="209" t="s">
        <v>297</v>
      </c>
      <c r="L140" s="213"/>
      <c r="M140" s="214" t="s">
        <v>17</v>
      </c>
      <c r="N140" s="215" t="s">
        <v>38</v>
      </c>
      <c r="O140" s="203">
        <v>0</v>
      </c>
      <c r="P140" s="203">
        <f>O140*H140</f>
        <v>0</v>
      </c>
      <c r="Q140" s="203">
        <v>8.0000000000000007E-05</v>
      </c>
      <c r="R140" s="203">
        <f>Q140*H140</f>
        <v>0.00024000000000000003</v>
      </c>
      <c r="S140" s="203">
        <v>0</v>
      </c>
      <c r="T140" s="204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5" t="s">
        <v>123</v>
      </c>
      <c r="AT140" s="205" t="s">
        <v>120</v>
      </c>
      <c r="AU140" s="205" t="s">
        <v>109</v>
      </c>
      <c r="AY140" s="16" t="s">
        <v>110</v>
      </c>
      <c r="BE140" s="206">
        <f>IF(N140="základní",J140,0)</f>
        <v>0</v>
      </c>
      <c r="BF140" s="206">
        <f>IF(N140="snížená",J140,0)</f>
        <v>525.60000000000002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6" t="s">
        <v>109</v>
      </c>
      <c r="BK140" s="206">
        <f>ROUND(I140*H140,2)</f>
        <v>525.60000000000002</v>
      </c>
      <c r="BL140" s="16" t="s">
        <v>118</v>
      </c>
      <c r="BM140" s="205" t="s">
        <v>298</v>
      </c>
    </row>
    <row r="141" s="2" customFormat="1" ht="33" customHeight="1">
      <c r="A141" s="31"/>
      <c r="B141" s="32"/>
      <c r="C141" s="195" t="s">
        <v>299</v>
      </c>
      <c r="D141" s="195" t="s">
        <v>113</v>
      </c>
      <c r="E141" s="196" t="s">
        <v>300</v>
      </c>
      <c r="F141" s="197" t="s">
        <v>301</v>
      </c>
      <c r="G141" s="198" t="s">
        <v>140</v>
      </c>
      <c r="H141" s="199">
        <v>1</v>
      </c>
      <c r="I141" s="200">
        <v>183</v>
      </c>
      <c r="J141" s="200">
        <f>ROUND(I141*H141,2)</f>
        <v>183</v>
      </c>
      <c r="K141" s="197" t="s">
        <v>117</v>
      </c>
      <c r="L141" s="37"/>
      <c r="M141" s="201" t="s">
        <v>17</v>
      </c>
      <c r="N141" s="202" t="s">
        <v>38</v>
      </c>
      <c r="O141" s="203">
        <v>0.50600000000000001</v>
      </c>
      <c r="P141" s="203">
        <f>O141*H141</f>
        <v>0.50600000000000001</v>
      </c>
      <c r="Q141" s="203">
        <v>0</v>
      </c>
      <c r="R141" s="203">
        <f>Q141*H141</f>
        <v>0</v>
      </c>
      <c r="S141" s="203">
        <v>0</v>
      </c>
      <c r="T141" s="204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5" t="s">
        <v>118</v>
      </c>
      <c r="AT141" s="205" t="s">
        <v>113</v>
      </c>
      <c r="AU141" s="205" t="s">
        <v>109</v>
      </c>
      <c r="AY141" s="16" t="s">
        <v>110</v>
      </c>
      <c r="BE141" s="206">
        <f>IF(N141="základní",J141,0)</f>
        <v>0</v>
      </c>
      <c r="BF141" s="206">
        <f>IF(N141="snížená",J141,0)</f>
        <v>183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6" t="s">
        <v>109</v>
      </c>
      <c r="BK141" s="206">
        <f>ROUND(I141*H141,2)</f>
        <v>183</v>
      </c>
      <c r="BL141" s="16" t="s">
        <v>118</v>
      </c>
      <c r="BM141" s="205" t="s">
        <v>302</v>
      </c>
    </row>
    <row r="142" s="2" customFormat="1" ht="16.5" customHeight="1">
      <c r="A142" s="31"/>
      <c r="B142" s="32"/>
      <c r="C142" s="207" t="s">
        <v>303</v>
      </c>
      <c r="D142" s="207" t="s">
        <v>120</v>
      </c>
      <c r="E142" s="208" t="s">
        <v>304</v>
      </c>
      <c r="F142" s="209" t="s">
        <v>305</v>
      </c>
      <c r="G142" s="210" t="s">
        <v>140</v>
      </c>
      <c r="H142" s="211">
        <v>1</v>
      </c>
      <c r="I142" s="212">
        <v>170</v>
      </c>
      <c r="J142" s="212">
        <f>ROUND(I142*H142,2)</f>
        <v>170</v>
      </c>
      <c r="K142" s="209" t="s">
        <v>17</v>
      </c>
      <c r="L142" s="213"/>
      <c r="M142" s="214" t="s">
        <v>17</v>
      </c>
      <c r="N142" s="215" t="s">
        <v>38</v>
      </c>
      <c r="O142" s="203">
        <v>0</v>
      </c>
      <c r="P142" s="203">
        <f>O142*H142</f>
        <v>0</v>
      </c>
      <c r="Q142" s="203">
        <v>8.0000000000000007E-05</v>
      </c>
      <c r="R142" s="203">
        <f>Q142*H142</f>
        <v>8.0000000000000007E-05</v>
      </c>
      <c r="S142" s="203">
        <v>0</v>
      </c>
      <c r="T142" s="204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5" t="s">
        <v>123</v>
      </c>
      <c r="AT142" s="205" t="s">
        <v>120</v>
      </c>
      <c r="AU142" s="205" t="s">
        <v>109</v>
      </c>
      <c r="AY142" s="16" t="s">
        <v>110</v>
      </c>
      <c r="BE142" s="206">
        <f>IF(N142="základní",J142,0)</f>
        <v>0</v>
      </c>
      <c r="BF142" s="206">
        <f>IF(N142="snížená",J142,0)</f>
        <v>170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6" t="s">
        <v>109</v>
      </c>
      <c r="BK142" s="206">
        <f>ROUND(I142*H142,2)</f>
        <v>170</v>
      </c>
      <c r="BL142" s="16" t="s">
        <v>118</v>
      </c>
      <c r="BM142" s="205" t="s">
        <v>306</v>
      </c>
    </row>
    <row r="143" s="2" customFormat="1" ht="44.25" customHeight="1">
      <c r="A143" s="31"/>
      <c r="B143" s="32"/>
      <c r="C143" s="195" t="s">
        <v>307</v>
      </c>
      <c r="D143" s="195" t="s">
        <v>113</v>
      </c>
      <c r="E143" s="196" t="s">
        <v>308</v>
      </c>
      <c r="F143" s="197" t="s">
        <v>309</v>
      </c>
      <c r="G143" s="198" t="s">
        <v>140</v>
      </c>
      <c r="H143" s="199">
        <v>1</v>
      </c>
      <c r="I143" s="200">
        <v>53.5</v>
      </c>
      <c r="J143" s="200">
        <f>ROUND(I143*H143,2)</f>
        <v>53.5</v>
      </c>
      <c r="K143" s="197" t="s">
        <v>117</v>
      </c>
      <c r="L143" s="37"/>
      <c r="M143" s="201" t="s">
        <v>17</v>
      </c>
      <c r="N143" s="202" t="s">
        <v>38</v>
      </c>
      <c r="O143" s="203">
        <v>0.14799999999999999</v>
      </c>
      <c r="P143" s="203">
        <f>O143*H143</f>
        <v>0.14799999999999999</v>
      </c>
      <c r="Q143" s="203">
        <v>0</v>
      </c>
      <c r="R143" s="203">
        <f>Q143*H143</f>
        <v>0</v>
      </c>
      <c r="S143" s="203">
        <v>0</v>
      </c>
      <c r="T143" s="204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5" t="s">
        <v>118</v>
      </c>
      <c r="AT143" s="205" t="s">
        <v>113</v>
      </c>
      <c r="AU143" s="205" t="s">
        <v>109</v>
      </c>
      <c r="AY143" s="16" t="s">
        <v>110</v>
      </c>
      <c r="BE143" s="206">
        <f>IF(N143="základní",J143,0)</f>
        <v>0</v>
      </c>
      <c r="BF143" s="206">
        <f>IF(N143="snížená",J143,0)</f>
        <v>53.5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16" t="s">
        <v>109</v>
      </c>
      <c r="BK143" s="206">
        <f>ROUND(I143*H143,2)</f>
        <v>53.5</v>
      </c>
      <c r="BL143" s="16" t="s">
        <v>118</v>
      </c>
      <c r="BM143" s="205" t="s">
        <v>310</v>
      </c>
    </row>
    <row r="144" s="2" customFormat="1" ht="16.5" customHeight="1">
      <c r="A144" s="31"/>
      <c r="B144" s="32"/>
      <c r="C144" s="207" t="s">
        <v>311</v>
      </c>
      <c r="D144" s="207" t="s">
        <v>120</v>
      </c>
      <c r="E144" s="208" t="s">
        <v>312</v>
      </c>
      <c r="F144" s="209" t="s">
        <v>313</v>
      </c>
      <c r="G144" s="210" t="s">
        <v>284</v>
      </c>
      <c r="H144" s="211">
        <v>1</v>
      </c>
      <c r="I144" s="212">
        <v>1452.76</v>
      </c>
      <c r="J144" s="212">
        <f>ROUND(I144*H144,2)</f>
        <v>1452.76</v>
      </c>
      <c r="K144" s="209" t="s">
        <v>17</v>
      </c>
      <c r="L144" s="213"/>
      <c r="M144" s="214" t="s">
        <v>17</v>
      </c>
      <c r="N144" s="215" t="s">
        <v>38</v>
      </c>
      <c r="O144" s="203">
        <v>0</v>
      </c>
      <c r="P144" s="203">
        <f>O144*H144</f>
        <v>0</v>
      </c>
      <c r="Q144" s="203">
        <v>0</v>
      </c>
      <c r="R144" s="203">
        <f>Q144*H144</f>
        <v>0</v>
      </c>
      <c r="S144" s="203">
        <v>0</v>
      </c>
      <c r="T144" s="204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5" t="s">
        <v>123</v>
      </c>
      <c r="AT144" s="205" t="s">
        <v>120</v>
      </c>
      <c r="AU144" s="205" t="s">
        <v>109</v>
      </c>
      <c r="AY144" s="16" t="s">
        <v>110</v>
      </c>
      <c r="BE144" s="206">
        <f>IF(N144="základní",J144,0)</f>
        <v>0</v>
      </c>
      <c r="BF144" s="206">
        <f>IF(N144="snížená",J144,0)</f>
        <v>1452.76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6" t="s">
        <v>109</v>
      </c>
      <c r="BK144" s="206">
        <f>ROUND(I144*H144,2)</f>
        <v>1452.76</v>
      </c>
      <c r="BL144" s="16" t="s">
        <v>118</v>
      </c>
      <c r="BM144" s="205" t="s">
        <v>314</v>
      </c>
    </row>
    <row r="145" s="2" customFormat="1" ht="44.25" customHeight="1">
      <c r="A145" s="31"/>
      <c r="B145" s="32"/>
      <c r="C145" s="195" t="s">
        <v>315</v>
      </c>
      <c r="D145" s="195" t="s">
        <v>113</v>
      </c>
      <c r="E145" s="196" t="s">
        <v>308</v>
      </c>
      <c r="F145" s="197" t="s">
        <v>309</v>
      </c>
      <c r="G145" s="198" t="s">
        <v>140</v>
      </c>
      <c r="H145" s="199">
        <v>13</v>
      </c>
      <c r="I145" s="200">
        <v>53.5</v>
      </c>
      <c r="J145" s="200">
        <f>ROUND(I145*H145,2)</f>
        <v>695.5</v>
      </c>
      <c r="K145" s="197" t="s">
        <v>117</v>
      </c>
      <c r="L145" s="37"/>
      <c r="M145" s="201" t="s">
        <v>17</v>
      </c>
      <c r="N145" s="202" t="s">
        <v>38</v>
      </c>
      <c r="O145" s="203">
        <v>0.14799999999999999</v>
      </c>
      <c r="P145" s="203">
        <f>O145*H145</f>
        <v>1.9239999999999999</v>
      </c>
      <c r="Q145" s="203">
        <v>0</v>
      </c>
      <c r="R145" s="203">
        <f>Q145*H145</f>
        <v>0</v>
      </c>
      <c r="S145" s="203">
        <v>0</v>
      </c>
      <c r="T145" s="204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5" t="s">
        <v>118</v>
      </c>
      <c r="AT145" s="205" t="s">
        <v>113</v>
      </c>
      <c r="AU145" s="205" t="s">
        <v>109</v>
      </c>
      <c r="AY145" s="16" t="s">
        <v>110</v>
      </c>
      <c r="BE145" s="206">
        <f>IF(N145="základní",J145,0)</f>
        <v>0</v>
      </c>
      <c r="BF145" s="206">
        <f>IF(N145="snížená",J145,0)</f>
        <v>695.5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6" t="s">
        <v>109</v>
      </c>
      <c r="BK145" s="206">
        <f>ROUND(I145*H145,2)</f>
        <v>695.5</v>
      </c>
      <c r="BL145" s="16" t="s">
        <v>118</v>
      </c>
      <c r="BM145" s="205" t="s">
        <v>316</v>
      </c>
    </row>
    <row r="146" s="2" customFormat="1" ht="16.5" customHeight="1">
      <c r="A146" s="31"/>
      <c r="B146" s="32"/>
      <c r="C146" s="207" t="s">
        <v>317</v>
      </c>
      <c r="D146" s="207" t="s">
        <v>120</v>
      </c>
      <c r="E146" s="208" t="s">
        <v>318</v>
      </c>
      <c r="F146" s="209" t="s">
        <v>319</v>
      </c>
      <c r="G146" s="210" t="s">
        <v>140</v>
      </c>
      <c r="H146" s="211">
        <v>13</v>
      </c>
      <c r="I146" s="212">
        <v>143</v>
      </c>
      <c r="J146" s="212">
        <f>ROUND(I146*H146,2)</f>
        <v>1859</v>
      </c>
      <c r="K146" s="209" t="s">
        <v>117</v>
      </c>
      <c r="L146" s="213"/>
      <c r="M146" s="214" t="s">
        <v>17</v>
      </c>
      <c r="N146" s="215" t="s">
        <v>38</v>
      </c>
      <c r="O146" s="203">
        <v>0</v>
      </c>
      <c r="P146" s="203">
        <f>O146*H146</f>
        <v>0</v>
      </c>
      <c r="Q146" s="203">
        <v>5.0000000000000002E-05</v>
      </c>
      <c r="R146" s="203">
        <f>Q146*H146</f>
        <v>0.00065000000000000008</v>
      </c>
      <c r="S146" s="203">
        <v>0</v>
      </c>
      <c r="T146" s="204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5" t="s">
        <v>123</v>
      </c>
      <c r="AT146" s="205" t="s">
        <v>120</v>
      </c>
      <c r="AU146" s="205" t="s">
        <v>109</v>
      </c>
      <c r="AY146" s="16" t="s">
        <v>110</v>
      </c>
      <c r="BE146" s="206">
        <f>IF(N146="základní",J146,0)</f>
        <v>0</v>
      </c>
      <c r="BF146" s="206">
        <f>IF(N146="snížená",J146,0)</f>
        <v>1859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6" t="s">
        <v>109</v>
      </c>
      <c r="BK146" s="206">
        <f>ROUND(I146*H146,2)</f>
        <v>1859</v>
      </c>
      <c r="BL146" s="16" t="s">
        <v>118</v>
      </c>
      <c r="BM146" s="205" t="s">
        <v>320</v>
      </c>
    </row>
    <row r="147" s="2" customFormat="1" ht="44.25" customHeight="1">
      <c r="A147" s="31"/>
      <c r="B147" s="32"/>
      <c r="C147" s="195" t="s">
        <v>321</v>
      </c>
      <c r="D147" s="195" t="s">
        <v>113</v>
      </c>
      <c r="E147" s="196" t="s">
        <v>322</v>
      </c>
      <c r="F147" s="197" t="s">
        <v>323</v>
      </c>
      <c r="G147" s="198" t="s">
        <v>140</v>
      </c>
      <c r="H147" s="199">
        <v>1</v>
      </c>
      <c r="I147" s="200">
        <v>68.599999999999994</v>
      </c>
      <c r="J147" s="200">
        <f>ROUND(I147*H147,2)</f>
        <v>68.599999999999994</v>
      </c>
      <c r="K147" s="197" t="s">
        <v>117</v>
      </c>
      <c r="L147" s="37"/>
      <c r="M147" s="201" t="s">
        <v>17</v>
      </c>
      <c r="N147" s="202" t="s">
        <v>38</v>
      </c>
      <c r="O147" s="203">
        <v>0.19</v>
      </c>
      <c r="P147" s="203">
        <f>O147*H147</f>
        <v>0.19</v>
      </c>
      <c r="Q147" s="203">
        <v>0</v>
      </c>
      <c r="R147" s="203">
        <f>Q147*H147</f>
        <v>0</v>
      </c>
      <c r="S147" s="203">
        <v>0</v>
      </c>
      <c r="T147" s="204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5" t="s">
        <v>118</v>
      </c>
      <c r="AT147" s="205" t="s">
        <v>113</v>
      </c>
      <c r="AU147" s="205" t="s">
        <v>109</v>
      </c>
      <c r="AY147" s="16" t="s">
        <v>110</v>
      </c>
      <c r="BE147" s="206">
        <f>IF(N147="základní",J147,0)</f>
        <v>0</v>
      </c>
      <c r="BF147" s="206">
        <f>IF(N147="snížená",J147,0)</f>
        <v>68.599999999999994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6" t="s">
        <v>109</v>
      </c>
      <c r="BK147" s="206">
        <f>ROUND(I147*H147,2)</f>
        <v>68.599999999999994</v>
      </c>
      <c r="BL147" s="16" t="s">
        <v>118</v>
      </c>
      <c r="BM147" s="205" t="s">
        <v>324</v>
      </c>
    </row>
    <row r="148" s="2" customFormat="1" ht="16.5" customHeight="1">
      <c r="A148" s="31"/>
      <c r="B148" s="32"/>
      <c r="C148" s="207" t="s">
        <v>325</v>
      </c>
      <c r="D148" s="207" t="s">
        <v>120</v>
      </c>
      <c r="E148" s="208" t="s">
        <v>326</v>
      </c>
      <c r="F148" s="209" t="s">
        <v>327</v>
      </c>
      <c r="G148" s="210" t="s">
        <v>140</v>
      </c>
      <c r="H148" s="211">
        <v>1</v>
      </c>
      <c r="I148" s="212">
        <v>185.90000000000001</v>
      </c>
      <c r="J148" s="212">
        <f>ROUND(I148*H148,2)</f>
        <v>185.90000000000001</v>
      </c>
      <c r="K148" s="209" t="s">
        <v>17</v>
      </c>
      <c r="L148" s="213"/>
      <c r="M148" s="214" t="s">
        <v>17</v>
      </c>
      <c r="N148" s="215" t="s">
        <v>38</v>
      </c>
      <c r="O148" s="203">
        <v>0</v>
      </c>
      <c r="P148" s="203">
        <f>O148*H148</f>
        <v>0</v>
      </c>
      <c r="Q148" s="203">
        <v>5.0000000000000002E-05</v>
      </c>
      <c r="R148" s="203">
        <f>Q148*H148</f>
        <v>5.0000000000000002E-05</v>
      </c>
      <c r="S148" s="203">
        <v>0</v>
      </c>
      <c r="T148" s="204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5" t="s">
        <v>123</v>
      </c>
      <c r="AT148" s="205" t="s">
        <v>120</v>
      </c>
      <c r="AU148" s="205" t="s">
        <v>109</v>
      </c>
      <c r="AY148" s="16" t="s">
        <v>110</v>
      </c>
      <c r="BE148" s="206">
        <f>IF(N148="základní",J148,0)</f>
        <v>0</v>
      </c>
      <c r="BF148" s="206">
        <f>IF(N148="snížená",J148,0)</f>
        <v>185.90000000000001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6" t="s">
        <v>109</v>
      </c>
      <c r="BK148" s="206">
        <f>ROUND(I148*H148,2)</f>
        <v>185.90000000000001</v>
      </c>
      <c r="BL148" s="16" t="s">
        <v>118</v>
      </c>
      <c r="BM148" s="205" t="s">
        <v>328</v>
      </c>
    </row>
    <row r="149" s="2" customFormat="1" ht="44.25" customHeight="1">
      <c r="A149" s="31"/>
      <c r="B149" s="32"/>
      <c r="C149" s="195" t="s">
        <v>329</v>
      </c>
      <c r="D149" s="195" t="s">
        <v>113</v>
      </c>
      <c r="E149" s="196" t="s">
        <v>330</v>
      </c>
      <c r="F149" s="197" t="s">
        <v>331</v>
      </c>
      <c r="G149" s="198" t="s">
        <v>140</v>
      </c>
      <c r="H149" s="199">
        <v>16</v>
      </c>
      <c r="I149" s="200">
        <v>53.5</v>
      </c>
      <c r="J149" s="200">
        <f>ROUND(I149*H149,2)</f>
        <v>856</v>
      </c>
      <c r="K149" s="197" t="s">
        <v>117</v>
      </c>
      <c r="L149" s="37"/>
      <c r="M149" s="201" t="s">
        <v>17</v>
      </c>
      <c r="N149" s="202" t="s">
        <v>38</v>
      </c>
      <c r="O149" s="203">
        <v>0.14799999999999999</v>
      </c>
      <c r="P149" s="203">
        <f>O149*H149</f>
        <v>2.3679999999999999</v>
      </c>
      <c r="Q149" s="203">
        <v>0</v>
      </c>
      <c r="R149" s="203">
        <f>Q149*H149</f>
        <v>0</v>
      </c>
      <c r="S149" s="203">
        <v>0</v>
      </c>
      <c r="T149" s="204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5" t="s">
        <v>118</v>
      </c>
      <c r="AT149" s="205" t="s">
        <v>113</v>
      </c>
      <c r="AU149" s="205" t="s">
        <v>109</v>
      </c>
      <c r="AY149" s="16" t="s">
        <v>110</v>
      </c>
      <c r="BE149" s="206">
        <f>IF(N149="základní",J149,0)</f>
        <v>0</v>
      </c>
      <c r="BF149" s="206">
        <f>IF(N149="snížená",J149,0)</f>
        <v>856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6" t="s">
        <v>109</v>
      </c>
      <c r="BK149" s="206">
        <f>ROUND(I149*H149,2)</f>
        <v>856</v>
      </c>
      <c r="BL149" s="16" t="s">
        <v>118</v>
      </c>
      <c r="BM149" s="205" t="s">
        <v>332</v>
      </c>
    </row>
    <row r="150" s="2" customFormat="1" ht="16.5" customHeight="1">
      <c r="A150" s="31"/>
      <c r="B150" s="32"/>
      <c r="C150" s="207" t="s">
        <v>333</v>
      </c>
      <c r="D150" s="207" t="s">
        <v>120</v>
      </c>
      <c r="E150" s="208" t="s">
        <v>334</v>
      </c>
      <c r="F150" s="209" t="s">
        <v>335</v>
      </c>
      <c r="G150" s="210" t="s">
        <v>140</v>
      </c>
      <c r="H150" s="211">
        <v>16</v>
      </c>
      <c r="I150" s="212">
        <v>125.79000000000001</v>
      </c>
      <c r="J150" s="212">
        <f>ROUND(I150*H150,2)</f>
        <v>2012.6400000000001</v>
      </c>
      <c r="K150" s="209" t="s">
        <v>17</v>
      </c>
      <c r="L150" s="213"/>
      <c r="M150" s="214" t="s">
        <v>17</v>
      </c>
      <c r="N150" s="215" t="s">
        <v>38</v>
      </c>
      <c r="O150" s="203">
        <v>0</v>
      </c>
      <c r="P150" s="203">
        <f>O150*H150</f>
        <v>0</v>
      </c>
      <c r="Q150" s="203">
        <v>0.00010000000000000001</v>
      </c>
      <c r="R150" s="203">
        <f>Q150*H150</f>
        <v>0.0016000000000000001</v>
      </c>
      <c r="S150" s="203">
        <v>0</v>
      </c>
      <c r="T150" s="204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5" t="s">
        <v>123</v>
      </c>
      <c r="AT150" s="205" t="s">
        <v>120</v>
      </c>
      <c r="AU150" s="205" t="s">
        <v>109</v>
      </c>
      <c r="AY150" s="16" t="s">
        <v>110</v>
      </c>
      <c r="BE150" s="206">
        <f>IF(N150="základní",J150,0)</f>
        <v>0</v>
      </c>
      <c r="BF150" s="206">
        <f>IF(N150="snížená",J150,0)</f>
        <v>2012.6400000000001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6" t="s">
        <v>109</v>
      </c>
      <c r="BK150" s="206">
        <f>ROUND(I150*H150,2)</f>
        <v>2012.6400000000001</v>
      </c>
      <c r="BL150" s="16" t="s">
        <v>118</v>
      </c>
      <c r="BM150" s="205" t="s">
        <v>336</v>
      </c>
    </row>
    <row r="151" s="2" customFormat="1" ht="55.5" customHeight="1">
      <c r="A151" s="31"/>
      <c r="B151" s="32"/>
      <c r="C151" s="195" t="s">
        <v>337</v>
      </c>
      <c r="D151" s="195" t="s">
        <v>113</v>
      </c>
      <c r="E151" s="196" t="s">
        <v>338</v>
      </c>
      <c r="F151" s="197" t="s">
        <v>339</v>
      </c>
      <c r="G151" s="198" t="s">
        <v>140</v>
      </c>
      <c r="H151" s="199">
        <v>5</v>
      </c>
      <c r="I151" s="200">
        <v>61</v>
      </c>
      <c r="J151" s="200">
        <f>ROUND(I151*H151,2)</f>
        <v>305</v>
      </c>
      <c r="K151" s="197" t="s">
        <v>117</v>
      </c>
      <c r="L151" s="37"/>
      <c r="M151" s="201" t="s">
        <v>17</v>
      </c>
      <c r="N151" s="202" t="s">
        <v>38</v>
      </c>
      <c r="O151" s="203">
        <v>0.16900000000000001</v>
      </c>
      <c r="P151" s="203">
        <f>O151*H151</f>
        <v>0.84500000000000008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5" t="s">
        <v>118</v>
      </c>
      <c r="AT151" s="205" t="s">
        <v>113</v>
      </c>
      <c r="AU151" s="205" t="s">
        <v>109</v>
      </c>
      <c r="AY151" s="16" t="s">
        <v>110</v>
      </c>
      <c r="BE151" s="206">
        <f>IF(N151="základní",J151,0)</f>
        <v>0</v>
      </c>
      <c r="BF151" s="206">
        <f>IF(N151="snížená",J151,0)</f>
        <v>305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6" t="s">
        <v>109</v>
      </c>
      <c r="BK151" s="206">
        <f>ROUND(I151*H151,2)</f>
        <v>305</v>
      </c>
      <c r="BL151" s="16" t="s">
        <v>118</v>
      </c>
      <c r="BM151" s="205" t="s">
        <v>340</v>
      </c>
    </row>
    <row r="152" s="2" customFormat="1" ht="16.5" customHeight="1">
      <c r="A152" s="31"/>
      <c r="B152" s="32"/>
      <c r="C152" s="207" t="s">
        <v>341</v>
      </c>
      <c r="D152" s="207" t="s">
        <v>120</v>
      </c>
      <c r="E152" s="208" t="s">
        <v>334</v>
      </c>
      <c r="F152" s="209" t="s">
        <v>335</v>
      </c>
      <c r="G152" s="210" t="s">
        <v>140</v>
      </c>
      <c r="H152" s="211">
        <v>5</v>
      </c>
      <c r="I152" s="212">
        <v>125.79000000000001</v>
      </c>
      <c r="J152" s="212">
        <f>ROUND(I152*H152,2)</f>
        <v>628.95000000000005</v>
      </c>
      <c r="K152" s="209" t="s">
        <v>17</v>
      </c>
      <c r="L152" s="213"/>
      <c r="M152" s="214" t="s">
        <v>17</v>
      </c>
      <c r="N152" s="215" t="s">
        <v>38</v>
      </c>
      <c r="O152" s="203">
        <v>0</v>
      </c>
      <c r="P152" s="203">
        <f>O152*H152</f>
        <v>0</v>
      </c>
      <c r="Q152" s="203">
        <v>0.00010000000000000001</v>
      </c>
      <c r="R152" s="203">
        <f>Q152*H152</f>
        <v>0.00050000000000000001</v>
      </c>
      <c r="S152" s="203">
        <v>0</v>
      </c>
      <c r="T152" s="204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5" t="s">
        <v>123</v>
      </c>
      <c r="AT152" s="205" t="s">
        <v>120</v>
      </c>
      <c r="AU152" s="205" t="s">
        <v>109</v>
      </c>
      <c r="AY152" s="16" t="s">
        <v>110</v>
      </c>
      <c r="BE152" s="206">
        <f>IF(N152="základní",J152,0)</f>
        <v>0</v>
      </c>
      <c r="BF152" s="206">
        <f>IF(N152="snížená",J152,0)</f>
        <v>628.95000000000005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6" t="s">
        <v>109</v>
      </c>
      <c r="BK152" s="206">
        <f>ROUND(I152*H152,2)</f>
        <v>628.95000000000005</v>
      </c>
      <c r="BL152" s="16" t="s">
        <v>118</v>
      </c>
      <c r="BM152" s="205" t="s">
        <v>342</v>
      </c>
    </row>
    <row r="153" s="2" customFormat="1" ht="44.25" customHeight="1">
      <c r="A153" s="31"/>
      <c r="B153" s="32"/>
      <c r="C153" s="195" t="s">
        <v>343</v>
      </c>
      <c r="D153" s="195" t="s">
        <v>113</v>
      </c>
      <c r="E153" s="196" t="s">
        <v>344</v>
      </c>
      <c r="F153" s="197" t="s">
        <v>345</v>
      </c>
      <c r="G153" s="198" t="s">
        <v>140</v>
      </c>
      <c r="H153" s="199">
        <v>16</v>
      </c>
      <c r="I153" s="200">
        <v>84.200000000000003</v>
      </c>
      <c r="J153" s="200">
        <f>ROUND(I153*H153,2)</f>
        <v>1347.2000000000001</v>
      </c>
      <c r="K153" s="197" t="s">
        <v>117</v>
      </c>
      <c r="L153" s="37"/>
      <c r="M153" s="201" t="s">
        <v>17</v>
      </c>
      <c r="N153" s="202" t="s">
        <v>38</v>
      </c>
      <c r="O153" s="203">
        <v>0.23300000000000001</v>
      </c>
      <c r="P153" s="203">
        <f>O153*H153</f>
        <v>3.7280000000000002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5" t="s">
        <v>118</v>
      </c>
      <c r="AT153" s="205" t="s">
        <v>113</v>
      </c>
      <c r="AU153" s="205" t="s">
        <v>109</v>
      </c>
      <c r="AY153" s="16" t="s">
        <v>110</v>
      </c>
      <c r="BE153" s="206">
        <f>IF(N153="základní",J153,0)</f>
        <v>0</v>
      </c>
      <c r="BF153" s="206">
        <f>IF(N153="snížená",J153,0)</f>
        <v>1347.2000000000001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6" t="s">
        <v>109</v>
      </c>
      <c r="BK153" s="206">
        <f>ROUND(I153*H153,2)</f>
        <v>1347.2000000000001</v>
      </c>
      <c r="BL153" s="16" t="s">
        <v>118</v>
      </c>
      <c r="BM153" s="205" t="s">
        <v>346</v>
      </c>
    </row>
    <row r="154" s="2" customFormat="1" ht="16.5" customHeight="1">
      <c r="A154" s="31"/>
      <c r="B154" s="32"/>
      <c r="C154" s="207" t="s">
        <v>347</v>
      </c>
      <c r="D154" s="207" t="s">
        <v>120</v>
      </c>
      <c r="E154" s="208" t="s">
        <v>348</v>
      </c>
      <c r="F154" s="209" t="s">
        <v>349</v>
      </c>
      <c r="G154" s="210" t="s">
        <v>284</v>
      </c>
      <c r="H154" s="211">
        <v>16</v>
      </c>
      <c r="I154" s="212">
        <v>201.99000000000001</v>
      </c>
      <c r="J154" s="212">
        <f>ROUND(I154*H154,2)</f>
        <v>3231.8400000000001</v>
      </c>
      <c r="K154" s="209" t="s">
        <v>17</v>
      </c>
      <c r="L154" s="213"/>
      <c r="M154" s="214" t="s">
        <v>17</v>
      </c>
      <c r="N154" s="215" t="s">
        <v>38</v>
      </c>
      <c r="O154" s="203">
        <v>0</v>
      </c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5" t="s">
        <v>123</v>
      </c>
      <c r="AT154" s="205" t="s">
        <v>120</v>
      </c>
      <c r="AU154" s="205" t="s">
        <v>109</v>
      </c>
      <c r="AY154" s="16" t="s">
        <v>110</v>
      </c>
      <c r="BE154" s="206">
        <f>IF(N154="základní",J154,0)</f>
        <v>0</v>
      </c>
      <c r="BF154" s="206">
        <f>IF(N154="snížená",J154,0)</f>
        <v>3231.8400000000001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6" t="s">
        <v>109</v>
      </c>
      <c r="BK154" s="206">
        <f>ROUND(I154*H154,2)</f>
        <v>3231.8400000000001</v>
      </c>
      <c r="BL154" s="16" t="s">
        <v>118</v>
      </c>
      <c r="BM154" s="205" t="s">
        <v>350</v>
      </c>
    </row>
    <row r="155" s="2" customFormat="1" ht="44.25" customHeight="1">
      <c r="A155" s="31"/>
      <c r="B155" s="32"/>
      <c r="C155" s="195" t="s">
        <v>351</v>
      </c>
      <c r="D155" s="195" t="s">
        <v>113</v>
      </c>
      <c r="E155" s="196" t="s">
        <v>352</v>
      </c>
      <c r="F155" s="197" t="s">
        <v>353</v>
      </c>
      <c r="G155" s="198" t="s">
        <v>140</v>
      </c>
      <c r="H155" s="199">
        <v>6</v>
      </c>
      <c r="I155" s="200">
        <v>61</v>
      </c>
      <c r="J155" s="200">
        <f>ROUND(I155*H155,2)</f>
        <v>366</v>
      </c>
      <c r="K155" s="197" t="s">
        <v>117</v>
      </c>
      <c r="L155" s="37"/>
      <c r="M155" s="201" t="s">
        <v>17</v>
      </c>
      <c r="N155" s="202" t="s">
        <v>38</v>
      </c>
      <c r="O155" s="203">
        <v>0.16900000000000001</v>
      </c>
      <c r="P155" s="203">
        <f>O155*H155</f>
        <v>1.014</v>
      </c>
      <c r="Q155" s="203">
        <v>0</v>
      </c>
      <c r="R155" s="203">
        <f>Q155*H155</f>
        <v>0</v>
      </c>
      <c r="S155" s="203">
        <v>0</v>
      </c>
      <c r="T155" s="204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5" t="s">
        <v>118</v>
      </c>
      <c r="AT155" s="205" t="s">
        <v>113</v>
      </c>
      <c r="AU155" s="205" t="s">
        <v>109</v>
      </c>
      <c r="AY155" s="16" t="s">
        <v>110</v>
      </c>
      <c r="BE155" s="206">
        <f>IF(N155="základní",J155,0)</f>
        <v>0</v>
      </c>
      <c r="BF155" s="206">
        <f>IF(N155="snížená",J155,0)</f>
        <v>366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16" t="s">
        <v>109</v>
      </c>
      <c r="BK155" s="206">
        <f>ROUND(I155*H155,2)</f>
        <v>366</v>
      </c>
      <c r="BL155" s="16" t="s">
        <v>118</v>
      </c>
      <c r="BM155" s="205" t="s">
        <v>354</v>
      </c>
    </row>
    <row r="156" s="2" customFormat="1" ht="16.5" customHeight="1">
      <c r="A156" s="31"/>
      <c r="B156" s="32"/>
      <c r="C156" s="207" t="s">
        <v>355</v>
      </c>
      <c r="D156" s="207" t="s">
        <v>120</v>
      </c>
      <c r="E156" s="208" t="s">
        <v>356</v>
      </c>
      <c r="F156" s="209" t="s">
        <v>357</v>
      </c>
      <c r="G156" s="210" t="s">
        <v>140</v>
      </c>
      <c r="H156" s="211">
        <v>6</v>
      </c>
      <c r="I156" s="212">
        <v>134</v>
      </c>
      <c r="J156" s="212">
        <f>ROUND(I156*H156,2)</f>
        <v>804</v>
      </c>
      <c r="K156" s="209" t="s">
        <v>117</v>
      </c>
      <c r="L156" s="213"/>
      <c r="M156" s="214" t="s">
        <v>17</v>
      </c>
      <c r="N156" s="215" t="s">
        <v>38</v>
      </c>
      <c r="O156" s="203">
        <v>0</v>
      </c>
      <c r="P156" s="203">
        <f>O156*H156</f>
        <v>0</v>
      </c>
      <c r="Q156" s="203">
        <v>5.0000000000000002E-05</v>
      </c>
      <c r="R156" s="203">
        <f>Q156*H156</f>
        <v>0.00030000000000000003</v>
      </c>
      <c r="S156" s="203">
        <v>0</v>
      </c>
      <c r="T156" s="204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5" t="s">
        <v>123</v>
      </c>
      <c r="AT156" s="205" t="s">
        <v>120</v>
      </c>
      <c r="AU156" s="205" t="s">
        <v>109</v>
      </c>
      <c r="AY156" s="16" t="s">
        <v>110</v>
      </c>
      <c r="BE156" s="206">
        <f>IF(N156="základní",J156,0)</f>
        <v>0</v>
      </c>
      <c r="BF156" s="206">
        <f>IF(N156="snížená",J156,0)</f>
        <v>804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6" t="s">
        <v>109</v>
      </c>
      <c r="BK156" s="206">
        <f>ROUND(I156*H156,2)</f>
        <v>804</v>
      </c>
      <c r="BL156" s="16" t="s">
        <v>118</v>
      </c>
      <c r="BM156" s="205" t="s">
        <v>358</v>
      </c>
    </row>
    <row r="157" s="2" customFormat="1" ht="44.25" customHeight="1">
      <c r="A157" s="31"/>
      <c r="B157" s="32"/>
      <c r="C157" s="195" t="s">
        <v>359</v>
      </c>
      <c r="D157" s="195" t="s">
        <v>113</v>
      </c>
      <c r="E157" s="196" t="s">
        <v>360</v>
      </c>
      <c r="F157" s="197" t="s">
        <v>361</v>
      </c>
      <c r="G157" s="198" t="s">
        <v>140</v>
      </c>
      <c r="H157" s="199">
        <v>12</v>
      </c>
      <c r="I157" s="200">
        <v>61</v>
      </c>
      <c r="J157" s="200">
        <f>ROUND(I157*H157,2)</f>
        <v>732</v>
      </c>
      <c r="K157" s="197" t="s">
        <v>117</v>
      </c>
      <c r="L157" s="37"/>
      <c r="M157" s="201" t="s">
        <v>17</v>
      </c>
      <c r="N157" s="202" t="s">
        <v>38</v>
      </c>
      <c r="O157" s="203">
        <v>0.16900000000000001</v>
      </c>
      <c r="P157" s="203">
        <f>O157*H157</f>
        <v>2.028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5" t="s">
        <v>118</v>
      </c>
      <c r="AT157" s="205" t="s">
        <v>113</v>
      </c>
      <c r="AU157" s="205" t="s">
        <v>109</v>
      </c>
      <c r="AY157" s="16" t="s">
        <v>110</v>
      </c>
      <c r="BE157" s="206">
        <f>IF(N157="základní",J157,0)</f>
        <v>0</v>
      </c>
      <c r="BF157" s="206">
        <f>IF(N157="snížená",J157,0)</f>
        <v>732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6" t="s">
        <v>109</v>
      </c>
      <c r="BK157" s="206">
        <f>ROUND(I157*H157,2)</f>
        <v>732</v>
      </c>
      <c r="BL157" s="16" t="s">
        <v>118</v>
      </c>
      <c r="BM157" s="205" t="s">
        <v>362</v>
      </c>
    </row>
    <row r="158" s="2" customFormat="1" ht="16.5" customHeight="1">
      <c r="A158" s="31"/>
      <c r="B158" s="32"/>
      <c r="C158" s="207" t="s">
        <v>363</v>
      </c>
      <c r="D158" s="207" t="s">
        <v>120</v>
      </c>
      <c r="E158" s="208" t="s">
        <v>364</v>
      </c>
      <c r="F158" s="209" t="s">
        <v>365</v>
      </c>
      <c r="G158" s="210" t="s">
        <v>140</v>
      </c>
      <c r="H158" s="211">
        <v>12</v>
      </c>
      <c r="I158" s="212">
        <v>101</v>
      </c>
      <c r="J158" s="212">
        <f>ROUND(I158*H158,2)</f>
        <v>1212</v>
      </c>
      <c r="K158" s="209" t="s">
        <v>117</v>
      </c>
      <c r="L158" s="213"/>
      <c r="M158" s="214" t="s">
        <v>17</v>
      </c>
      <c r="N158" s="215" t="s">
        <v>38</v>
      </c>
      <c r="O158" s="203">
        <v>0</v>
      </c>
      <c r="P158" s="203">
        <f>O158*H158</f>
        <v>0</v>
      </c>
      <c r="Q158" s="203">
        <v>5.0000000000000002E-05</v>
      </c>
      <c r="R158" s="203">
        <f>Q158*H158</f>
        <v>0.00060000000000000006</v>
      </c>
      <c r="S158" s="203">
        <v>0</v>
      </c>
      <c r="T158" s="204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5" t="s">
        <v>123</v>
      </c>
      <c r="AT158" s="205" t="s">
        <v>120</v>
      </c>
      <c r="AU158" s="205" t="s">
        <v>109</v>
      </c>
      <c r="AY158" s="16" t="s">
        <v>110</v>
      </c>
      <c r="BE158" s="206">
        <f>IF(N158="základní",J158,0)</f>
        <v>0</v>
      </c>
      <c r="BF158" s="206">
        <f>IF(N158="snížená",J158,0)</f>
        <v>1212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6" t="s">
        <v>109</v>
      </c>
      <c r="BK158" s="206">
        <f>ROUND(I158*H158,2)</f>
        <v>1212</v>
      </c>
      <c r="BL158" s="16" t="s">
        <v>118</v>
      </c>
      <c r="BM158" s="205" t="s">
        <v>366</v>
      </c>
    </row>
    <row r="159" s="2" customFormat="1" ht="44.25" customHeight="1">
      <c r="A159" s="31"/>
      <c r="B159" s="32"/>
      <c r="C159" s="195" t="s">
        <v>367</v>
      </c>
      <c r="D159" s="195" t="s">
        <v>113</v>
      </c>
      <c r="E159" s="196" t="s">
        <v>368</v>
      </c>
      <c r="F159" s="197" t="s">
        <v>369</v>
      </c>
      <c r="G159" s="198" t="s">
        <v>140</v>
      </c>
      <c r="H159" s="199">
        <v>2</v>
      </c>
      <c r="I159" s="200">
        <v>122</v>
      </c>
      <c r="J159" s="200">
        <f>ROUND(I159*H159,2)</f>
        <v>244</v>
      </c>
      <c r="K159" s="197" t="s">
        <v>117</v>
      </c>
      <c r="L159" s="37"/>
      <c r="M159" s="201" t="s">
        <v>17</v>
      </c>
      <c r="N159" s="202" t="s">
        <v>38</v>
      </c>
      <c r="O159" s="203">
        <v>0.33700000000000002</v>
      </c>
      <c r="P159" s="203">
        <f>O159*H159</f>
        <v>0.67400000000000004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5" t="s">
        <v>118</v>
      </c>
      <c r="AT159" s="205" t="s">
        <v>113</v>
      </c>
      <c r="AU159" s="205" t="s">
        <v>109</v>
      </c>
      <c r="AY159" s="16" t="s">
        <v>110</v>
      </c>
      <c r="BE159" s="206">
        <f>IF(N159="základní",J159,0)</f>
        <v>0</v>
      </c>
      <c r="BF159" s="206">
        <f>IF(N159="snížená",J159,0)</f>
        <v>244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6" t="s">
        <v>109</v>
      </c>
      <c r="BK159" s="206">
        <f>ROUND(I159*H159,2)</f>
        <v>244</v>
      </c>
      <c r="BL159" s="16" t="s">
        <v>118</v>
      </c>
      <c r="BM159" s="205" t="s">
        <v>370</v>
      </c>
    </row>
    <row r="160" s="2" customFormat="1" ht="16.5" customHeight="1">
      <c r="A160" s="31"/>
      <c r="B160" s="32"/>
      <c r="C160" s="207" t="s">
        <v>371</v>
      </c>
      <c r="D160" s="207" t="s">
        <v>120</v>
      </c>
      <c r="E160" s="208" t="s">
        <v>372</v>
      </c>
      <c r="F160" s="209" t="s">
        <v>373</v>
      </c>
      <c r="G160" s="210" t="s">
        <v>140</v>
      </c>
      <c r="H160" s="211">
        <v>2</v>
      </c>
      <c r="I160" s="212">
        <v>171.69999999999999</v>
      </c>
      <c r="J160" s="212">
        <f>ROUND(I160*H160,2)</f>
        <v>343.39999999999998</v>
      </c>
      <c r="K160" s="209" t="s">
        <v>17</v>
      </c>
      <c r="L160" s="213"/>
      <c r="M160" s="214" t="s">
        <v>17</v>
      </c>
      <c r="N160" s="215" t="s">
        <v>38</v>
      </c>
      <c r="O160" s="203">
        <v>0</v>
      </c>
      <c r="P160" s="203">
        <f>O160*H160</f>
        <v>0</v>
      </c>
      <c r="Q160" s="203">
        <v>5.0000000000000002E-05</v>
      </c>
      <c r="R160" s="203">
        <f>Q160*H160</f>
        <v>0.00010000000000000001</v>
      </c>
      <c r="S160" s="203">
        <v>0</v>
      </c>
      <c r="T160" s="204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5" t="s">
        <v>123</v>
      </c>
      <c r="AT160" s="205" t="s">
        <v>120</v>
      </c>
      <c r="AU160" s="205" t="s">
        <v>109</v>
      </c>
      <c r="AY160" s="16" t="s">
        <v>110</v>
      </c>
      <c r="BE160" s="206">
        <f>IF(N160="základní",J160,0)</f>
        <v>0</v>
      </c>
      <c r="BF160" s="206">
        <f>IF(N160="snížená",J160,0)</f>
        <v>343.39999999999998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6" t="s">
        <v>109</v>
      </c>
      <c r="BK160" s="206">
        <f>ROUND(I160*H160,2)</f>
        <v>343.39999999999998</v>
      </c>
      <c r="BL160" s="16" t="s">
        <v>118</v>
      </c>
      <c r="BM160" s="205" t="s">
        <v>374</v>
      </c>
    </row>
    <row r="161" s="2" customFormat="1" ht="16.5" customHeight="1">
      <c r="A161" s="31"/>
      <c r="B161" s="32"/>
      <c r="C161" s="207" t="s">
        <v>375</v>
      </c>
      <c r="D161" s="207" t="s">
        <v>120</v>
      </c>
      <c r="E161" s="208" t="s">
        <v>376</v>
      </c>
      <c r="F161" s="209" t="s">
        <v>377</v>
      </c>
      <c r="G161" s="210" t="s">
        <v>284</v>
      </c>
      <c r="H161" s="211">
        <v>39</v>
      </c>
      <c r="I161" s="212">
        <v>68.640000000000001</v>
      </c>
      <c r="J161" s="212">
        <f>ROUND(I161*H161,2)</f>
        <v>2676.96</v>
      </c>
      <c r="K161" s="209" t="s">
        <v>17</v>
      </c>
      <c r="L161" s="213"/>
      <c r="M161" s="214" t="s">
        <v>17</v>
      </c>
      <c r="N161" s="215" t="s">
        <v>38</v>
      </c>
      <c r="O161" s="203">
        <v>0</v>
      </c>
      <c r="P161" s="203">
        <f>O161*H161</f>
        <v>0</v>
      </c>
      <c r="Q161" s="203">
        <v>0</v>
      </c>
      <c r="R161" s="203">
        <f>Q161*H161</f>
        <v>0</v>
      </c>
      <c r="S161" s="203">
        <v>0</v>
      </c>
      <c r="T161" s="204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5" t="s">
        <v>123</v>
      </c>
      <c r="AT161" s="205" t="s">
        <v>120</v>
      </c>
      <c r="AU161" s="205" t="s">
        <v>109</v>
      </c>
      <c r="AY161" s="16" t="s">
        <v>110</v>
      </c>
      <c r="BE161" s="206">
        <f>IF(N161="základní",J161,0)</f>
        <v>0</v>
      </c>
      <c r="BF161" s="206">
        <f>IF(N161="snížená",J161,0)</f>
        <v>2676.96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6" t="s">
        <v>109</v>
      </c>
      <c r="BK161" s="206">
        <f>ROUND(I161*H161,2)</f>
        <v>2676.96</v>
      </c>
      <c r="BL161" s="16" t="s">
        <v>118</v>
      </c>
      <c r="BM161" s="205" t="s">
        <v>378</v>
      </c>
    </row>
    <row r="162" s="2" customFormat="1" ht="16.5" customHeight="1">
      <c r="A162" s="31"/>
      <c r="B162" s="32"/>
      <c r="C162" s="207" t="s">
        <v>379</v>
      </c>
      <c r="D162" s="207" t="s">
        <v>120</v>
      </c>
      <c r="E162" s="208" t="s">
        <v>380</v>
      </c>
      <c r="F162" s="209" t="s">
        <v>381</v>
      </c>
      <c r="G162" s="210" t="s">
        <v>284</v>
      </c>
      <c r="H162" s="211">
        <v>5</v>
      </c>
      <c r="I162" s="212">
        <v>57.859999999999999</v>
      </c>
      <c r="J162" s="212">
        <f>ROUND(I162*H162,2)</f>
        <v>289.30000000000001</v>
      </c>
      <c r="K162" s="209" t="s">
        <v>17</v>
      </c>
      <c r="L162" s="213"/>
      <c r="M162" s="214" t="s">
        <v>17</v>
      </c>
      <c r="N162" s="215" t="s">
        <v>38</v>
      </c>
      <c r="O162" s="203">
        <v>0</v>
      </c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5" t="s">
        <v>123</v>
      </c>
      <c r="AT162" s="205" t="s">
        <v>120</v>
      </c>
      <c r="AU162" s="205" t="s">
        <v>109</v>
      </c>
      <c r="AY162" s="16" t="s">
        <v>110</v>
      </c>
      <c r="BE162" s="206">
        <f>IF(N162="základní",J162,0)</f>
        <v>0</v>
      </c>
      <c r="BF162" s="206">
        <f>IF(N162="snížená",J162,0)</f>
        <v>289.30000000000001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6" t="s">
        <v>109</v>
      </c>
      <c r="BK162" s="206">
        <f>ROUND(I162*H162,2)</f>
        <v>289.30000000000001</v>
      </c>
      <c r="BL162" s="16" t="s">
        <v>118</v>
      </c>
      <c r="BM162" s="205" t="s">
        <v>382</v>
      </c>
    </row>
    <row r="163" s="2" customFormat="1" ht="16.5" customHeight="1">
      <c r="A163" s="31"/>
      <c r="B163" s="32"/>
      <c r="C163" s="207" t="s">
        <v>383</v>
      </c>
      <c r="D163" s="207" t="s">
        <v>120</v>
      </c>
      <c r="E163" s="208" t="s">
        <v>384</v>
      </c>
      <c r="F163" s="209" t="s">
        <v>385</v>
      </c>
      <c r="G163" s="210" t="s">
        <v>284</v>
      </c>
      <c r="H163" s="211">
        <v>8</v>
      </c>
      <c r="I163" s="212">
        <v>51.960000000000001</v>
      </c>
      <c r="J163" s="212">
        <f>ROUND(I163*H163,2)</f>
        <v>415.68000000000001</v>
      </c>
      <c r="K163" s="209" t="s">
        <v>17</v>
      </c>
      <c r="L163" s="213"/>
      <c r="M163" s="214" t="s">
        <v>17</v>
      </c>
      <c r="N163" s="215" t="s">
        <v>38</v>
      </c>
      <c r="O163" s="203">
        <v>0</v>
      </c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5" t="s">
        <v>123</v>
      </c>
      <c r="AT163" s="205" t="s">
        <v>120</v>
      </c>
      <c r="AU163" s="205" t="s">
        <v>109</v>
      </c>
      <c r="AY163" s="16" t="s">
        <v>110</v>
      </c>
      <c r="BE163" s="206">
        <f>IF(N163="základní",J163,0)</f>
        <v>0</v>
      </c>
      <c r="BF163" s="206">
        <f>IF(N163="snížená",J163,0)</f>
        <v>415.68000000000001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6" t="s">
        <v>109</v>
      </c>
      <c r="BK163" s="206">
        <f>ROUND(I163*H163,2)</f>
        <v>415.68000000000001</v>
      </c>
      <c r="BL163" s="16" t="s">
        <v>118</v>
      </c>
      <c r="BM163" s="205" t="s">
        <v>386</v>
      </c>
    </row>
    <row r="164" s="2" customFormat="1" ht="16.5" customHeight="1">
      <c r="A164" s="31"/>
      <c r="B164" s="32"/>
      <c r="C164" s="207" t="s">
        <v>387</v>
      </c>
      <c r="D164" s="207" t="s">
        <v>120</v>
      </c>
      <c r="E164" s="208" t="s">
        <v>388</v>
      </c>
      <c r="F164" s="209" t="s">
        <v>389</v>
      </c>
      <c r="G164" s="210" t="s">
        <v>284</v>
      </c>
      <c r="H164" s="211">
        <v>91</v>
      </c>
      <c r="I164" s="212">
        <v>25.489999999999998</v>
      </c>
      <c r="J164" s="212">
        <f>ROUND(I164*H164,2)</f>
        <v>2319.5900000000001</v>
      </c>
      <c r="K164" s="209" t="s">
        <v>17</v>
      </c>
      <c r="L164" s="213"/>
      <c r="M164" s="214" t="s">
        <v>17</v>
      </c>
      <c r="N164" s="215" t="s">
        <v>38</v>
      </c>
      <c r="O164" s="203">
        <v>0</v>
      </c>
      <c r="P164" s="203">
        <f>O164*H164</f>
        <v>0</v>
      </c>
      <c r="Q164" s="203">
        <v>0</v>
      </c>
      <c r="R164" s="203">
        <f>Q164*H164</f>
        <v>0</v>
      </c>
      <c r="S164" s="203">
        <v>0</v>
      </c>
      <c r="T164" s="204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5" t="s">
        <v>123</v>
      </c>
      <c r="AT164" s="205" t="s">
        <v>120</v>
      </c>
      <c r="AU164" s="205" t="s">
        <v>109</v>
      </c>
      <c r="AY164" s="16" t="s">
        <v>110</v>
      </c>
      <c r="BE164" s="206">
        <f>IF(N164="základní",J164,0)</f>
        <v>0</v>
      </c>
      <c r="BF164" s="206">
        <f>IF(N164="snížená",J164,0)</f>
        <v>2319.5900000000001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6" t="s">
        <v>109</v>
      </c>
      <c r="BK164" s="206">
        <f>ROUND(I164*H164,2)</f>
        <v>2319.5900000000001</v>
      </c>
      <c r="BL164" s="16" t="s">
        <v>118</v>
      </c>
      <c r="BM164" s="205" t="s">
        <v>390</v>
      </c>
    </row>
    <row r="165" s="2" customFormat="1" ht="16.5" customHeight="1">
      <c r="A165" s="31"/>
      <c r="B165" s="32"/>
      <c r="C165" s="207" t="s">
        <v>391</v>
      </c>
      <c r="D165" s="207" t="s">
        <v>120</v>
      </c>
      <c r="E165" s="208" t="s">
        <v>392</v>
      </c>
      <c r="F165" s="209" t="s">
        <v>393</v>
      </c>
      <c r="G165" s="210" t="s">
        <v>284</v>
      </c>
      <c r="H165" s="211">
        <v>41</v>
      </c>
      <c r="I165" s="212">
        <v>46.090000000000003</v>
      </c>
      <c r="J165" s="212">
        <f>ROUND(I165*H165,2)</f>
        <v>1889.6900000000001</v>
      </c>
      <c r="K165" s="209" t="s">
        <v>17</v>
      </c>
      <c r="L165" s="213"/>
      <c r="M165" s="214" t="s">
        <v>17</v>
      </c>
      <c r="N165" s="215" t="s">
        <v>38</v>
      </c>
      <c r="O165" s="203">
        <v>0</v>
      </c>
      <c r="P165" s="203">
        <f>O165*H165</f>
        <v>0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5" t="s">
        <v>123</v>
      </c>
      <c r="AT165" s="205" t="s">
        <v>120</v>
      </c>
      <c r="AU165" s="205" t="s">
        <v>109</v>
      </c>
      <c r="AY165" s="16" t="s">
        <v>110</v>
      </c>
      <c r="BE165" s="206">
        <f>IF(N165="základní",J165,0)</f>
        <v>0</v>
      </c>
      <c r="BF165" s="206">
        <f>IF(N165="snížená",J165,0)</f>
        <v>1889.6900000000001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6" t="s">
        <v>109</v>
      </c>
      <c r="BK165" s="206">
        <f>ROUND(I165*H165,2)</f>
        <v>1889.6900000000001</v>
      </c>
      <c r="BL165" s="16" t="s">
        <v>118</v>
      </c>
      <c r="BM165" s="205" t="s">
        <v>394</v>
      </c>
    </row>
    <row r="166" s="2" customFormat="1" ht="16.5" customHeight="1">
      <c r="A166" s="31"/>
      <c r="B166" s="32"/>
      <c r="C166" s="207" t="s">
        <v>395</v>
      </c>
      <c r="D166" s="207" t="s">
        <v>120</v>
      </c>
      <c r="E166" s="208" t="s">
        <v>396</v>
      </c>
      <c r="F166" s="209" t="s">
        <v>397</v>
      </c>
      <c r="G166" s="210" t="s">
        <v>284</v>
      </c>
      <c r="H166" s="211">
        <v>14</v>
      </c>
      <c r="I166" s="212">
        <v>84.319999999999993</v>
      </c>
      <c r="J166" s="212">
        <f>ROUND(I166*H166,2)</f>
        <v>1180.48</v>
      </c>
      <c r="K166" s="209" t="s">
        <v>17</v>
      </c>
      <c r="L166" s="213"/>
      <c r="M166" s="214" t="s">
        <v>17</v>
      </c>
      <c r="N166" s="215" t="s">
        <v>38</v>
      </c>
      <c r="O166" s="203">
        <v>0</v>
      </c>
      <c r="P166" s="203">
        <f>O166*H166</f>
        <v>0</v>
      </c>
      <c r="Q166" s="203">
        <v>0</v>
      </c>
      <c r="R166" s="203">
        <f>Q166*H166</f>
        <v>0</v>
      </c>
      <c r="S166" s="203">
        <v>0</v>
      </c>
      <c r="T166" s="204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5" t="s">
        <v>123</v>
      </c>
      <c r="AT166" s="205" t="s">
        <v>120</v>
      </c>
      <c r="AU166" s="205" t="s">
        <v>109</v>
      </c>
      <c r="AY166" s="16" t="s">
        <v>110</v>
      </c>
      <c r="BE166" s="206">
        <f>IF(N166="základní",J166,0)</f>
        <v>0</v>
      </c>
      <c r="BF166" s="206">
        <f>IF(N166="snížená",J166,0)</f>
        <v>1180.48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6" t="s">
        <v>109</v>
      </c>
      <c r="BK166" s="206">
        <f>ROUND(I166*H166,2)</f>
        <v>1180.48</v>
      </c>
      <c r="BL166" s="16" t="s">
        <v>118</v>
      </c>
      <c r="BM166" s="205" t="s">
        <v>398</v>
      </c>
    </row>
    <row r="167" s="2" customFormat="1" ht="16.5" customHeight="1">
      <c r="A167" s="31"/>
      <c r="B167" s="32"/>
      <c r="C167" s="207" t="s">
        <v>399</v>
      </c>
      <c r="D167" s="207" t="s">
        <v>120</v>
      </c>
      <c r="E167" s="208" t="s">
        <v>400</v>
      </c>
      <c r="F167" s="209" t="s">
        <v>401</v>
      </c>
      <c r="G167" s="210" t="s">
        <v>284</v>
      </c>
      <c r="H167" s="211">
        <v>8</v>
      </c>
      <c r="I167" s="212">
        <v>97.569999999999993</v>
      </c>
      <c r="J167" s="212">
        <f>ROUND(I167*H167,2)</f>
        <v>780.55999999999995</v>
      </c>
      <c r="K167" s="209" t="s">
        <v>17</v>
      </c>
      <c r="L167" s="213"/>
      <c r="M167" s="214" t="s">
        <v>17</v>
      </c>
      <c r="N167" s="215" t="s">
        <v>38</v>
      </c>
      <c r="O167" s="203">
        <v>0</v>
      </c>
      <c r="P167" s="203">
        <f>O167*H167</f>
        <v>0</v>
      </c>
      <c r="Q167" s="203">
        <v>0</v>
      </c>
      <c r="R167" s="203">
        <f>Q167*H167</f>
        <v>0</v>
      </c>
      <c r="S167" s="203">
        <v>0</v>
      </c>
      <c r="T167" s="204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5" t="s">
        <v>123</v>
      </c>
      <c r="AT167" s="205" t="s">
        <v>120</v>
      </c>
      <c r="AU167" s="205" t="s">
        <v>109</v>
      </c>
      <c r="AY167" s="16" t="s">
        <v>110</v>
      </c>
      <c r="BE167" s="206">
        <f>IF(N167="základní",J167,0)</f>
        <v>0</v>
      </c>
      <c r="BF167" s="206">
        <f>IF(N167="snížená",J167,0)</f>
        <v>780.55999999999995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16" t="s">
        <v>109</v>
      </c>
      <c r="BK167" s="206">
        <f>ROUND(I167*H167,2)</f>
        <v>780.55999999999995</v>
      </c>
      <c r="BL167" s="16" t="s">
        <v>118</v>
      </c>
      <c r="BM167" s="205" t="s">
        <v>402</v>
      </c>
    </row>
    <row r="168" s="2" customFormat="1" ht="16.5" customHeight="1">
      <c r="A168" s="31"/>
      <c r="B168" s="32"/>
      <c r="C168" s="195" t="s">
        <v>403</v>
      </c>
      <c r="D168" s="195" t="s">
        <v>113</v>
      </c>
      <c r="E168" s="196" t="s">
        <v>404</v>
      </c>
      <c r="F168" s="197" t="s">
        <v>405</v>
      </c>
      <c r="G168" s="198" t="s">
        <v>140</v>
      </c>
      <c r="H168" s="199">
        <v>37</v>
      </c>
      <c r="I168" s="200">
        <v>214.5</v>
      </c>
      <c r="J168" s="200">
        <f>ROUND(I168*H168,2)</f>
        <v>7936.5</v>
      </c>
      <c r="K168" s="197" t="s">
        <v>17</v>
      </c>
      <c r="L168" s="37"/>
      <c r="M168" s="201" t="s">
        <v>17</v>
      </c>
      <c r="N168" s="202" t="s">
        <v>38</v>
      </c>
      <c r="O168" s="203">
        <v>0.38</v>
      </c>
      <c r="P168" s="203">
        <f>O168*H168</f>
        <v>14.060000000000001</v>
      </c>
      <c r="Q168" s="203">
        <v>0</v>
      </c>
      <c r="R168" s="203">
        <f>Q168*H168</f>
        <v>0</v>
      </c>
      <c r="S168" s="203">
        <v>0</v>
      </c>
      <c r="T168" s="204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5" t="s">
        <v>118</v>
      </c>
      <c r="AT168" s="205" t="s">
        <v>113</v>
      </c>
      <c r="AU168" s="205" t="s">
        <v>109</v>
      </c>
      <c r="AY168" s="16" t="s">
        <v>110</v>
      </c>
      <c r="BE168" s="206">
        <f>IF(N168="základní",J168,0)</f>
        <v>0</v>
      </c>
      <c r="BF168" s="206">
        <f>IF(N168="snížená",J168,0)</f>
        <v>7936.5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6" t="s">
        <v>109</v>
      </c>
      <c r="BK168" s="206">
        <f>ROUND(I168*H168,2)</f>
        <v>7936.5</v>
      </c>
      <c r="BL168" s="16" t="s">
        <v>118</v>
      </c>
      <c r="BM168" s="205" t="s">
        <v>406</v>
      </c>
    </row>
    <row r="169" s="2" customFormat="1">
      <c r="A169" s="31"/>
      <c r="B169" s="32"/>
      <c r="C169" s="33"/>
      <c r="D169" s="216" t="s">
        <v>186</v>
      </c>
      <c r="E169" s="33"/>
      <c r="F169" s="217" t="s">
        <v>407</v>
      </c>
      <c r="G169" s="33"/>
      <c r="H169" s="33"/>
      <c r="I169" s="33"/>
      <c r="J169" s="33"/>
      <c r="K169" s="33"/>
      <c r="L169" s="37"/>
      <c r="M169" s="218"/>
      <c r="N169" s="219"/>
      <c r="O169" s="76"/>
      <c r="P169" s="76"/>
      <c r="Q169" s="76"/>
      <c r="R169" s="76"/>
      <c r="S169" s="76"/>
      <c r="T169" s="77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6" t="s">
        <v>186</v>
      </c>
      <c r="AU169" s="16" t="s">
        <v>109</v>
      </c>
    </row>
    <row r="170" s="2" customFormat="1" ht="16.5" customHeight="1">
      <c r="A170" s="31"/>
      <c r="B170" s="32"/>
      <c r="C170" s="207" t="s">
        <v>408</v>
      </c>
      <c r="D170" s="207" t="s">
        <v>120</v>
      </c>
      <c r="E170" s="208" t="s">
        <v>409</v>
      </c>
      <c r="F170" s="209" t="s">
        <v>410</v>
      </c>
      <c r="G170" s="210" t="s">
        <v>411</v>
      </c>
      <c r="H170" s="211">
        <v>10</v>
      </c>
      <c r="I170" s="212">
        <v>3714.75</v>
      </c>
      <c r="J170" s="212">
        <f>ROUND(I170*H170,2)</f>
        <v>37147.5</v>
      </c>
      <c r="K170" s="209" t="s">
        <v>17</v>
      </c>
      <c r="L170" s="213"/>
      <c r="M170" s="214" t="s">
        <v>17</v>
      </c>
      <c r="N170" s="215" t="s">
        <v>38</v>
      </c>
      <c r="O170" s="203">
        <v>0</v>
      </c>
      <c r="P170" s="203">
        <f>O170*H170</f>
        <v>0</v>
      </c>
      <c r="Q170" s="203">
        <v>0</v>
      </c>
      <c r="R170" s="203">
        <f>Q170*H170</f>
        <v>0</v>
      </c>
      <c r="S170" s="203">
        <v>0</v>
      </c>
      <c r="T170" s="204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5" t="s">
        <v>123</v>
      </c>
      <c r="AT170" s="205" t="s">
        <v>120</v>
      </c>
      <c r="AU170" s="205" t="s">
        <v>109</v>
      </c>
      <c r="AY170" s="16" t="s">
        <v>110</v>
      </c>
      <c r="BE170" s="206">
        <f>IF(N170="základní",J170,0)</f>
        <v>0</v>
      </c>
      <c r="BF170" s="206">
        <f>IF(N170="snížená",J170,0)</f>
        <v>37147.5</v>
      </c>
      <c r="BG170" s="206">
        <f>IF(N170="zákl. přenesená",J170,0)</f>
        <v>0</v>
      </c>
      <c r="BH170" s="206">
        <f>IF(N170="sníž. přenesená",J170,0)</f>
        <v>0</v>
      </c>
      <c r="BI170" s="206">
        <f>IF(N170="nulová",J170,0)</f>
        <v>0</v>
      </c>
      <c r="BJ170" s="16" t="s">
        <v>109</v>
      </c>
      <c r="BK170" s="206">
        <f>ROUND(I170*H170,2)</f>
        <v>37147.5</v>
      </c>
      <c r="BL170" s="16" t="s">
        <v>118</v>
      </c>
      <c r="BM170" s="205" t="s">
        <v>412</v>
      </c>
    </row>
    <row r="171" s="2" customFormat="1">
      <c r="A171" s="31"/>
      <c r="B171" s="32"/>
      <c r="C171" s="33"/>
      <c r="D171" s="216" t="s">
        <v>186</v>
      </c>
      <c r="E171" s="33"/>
      <c r="F171" s="217" t="s">
        <v>413</v>
      </c>
      <c r="G171" s="33"/>
      <c r="H171" s="33"/>
      <c r="I171" s="33"/>
      <c r="J171" s="33"/>
      <c r="K171" s="33"/>
      <c r="L171" s="37"/>
      <c r="M171" s="218"/>
      <c r="N171" s="219"/>
      <c r="O171" s="76"/>
      <c r="P171" s="76"/>
      <c r="Q171" s="76"/>
      <c r="R171" s="76"/>
      <c r="S171" s="76"/>
      <c r="T171" s="77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6" t="s">
        <v>186</v>
      </c>
      <c r="AU171" s="16" t="s">
        <v>109</v>
      </c>
    </row>
    <row r="172" s="2" customFormat="1" ht="16.5" customHeight="1">
      <c r="A172" s="31"/>
      <c r="B172" s="32"/>
      <c r="C172" s="207" t="s">
        <v>414</v>
      </c>
      <c r="D172" s="207" t="s">
        <v>120</v>
      </c>
      <c r="E172" s="208" t="s">
        <v>415</v>
      </c>
      <c r="F172" s="209" t="s">
        <v>416</v>
      </c>
      <c r="G172" s="210" t="s">
        <v>411</v>
      </c>
      <c r="H172" s="211">
        <v>15</v>
      </c>
      <c r="I172" s="212">
        <v>1765.4000000000001</v>
      </c>
      <c r="J172" s="212">
        <f>ROUND(I172*H172,2)</f>
        <v>26481</v>
      </c>
      <c r="K172" s="209" t="s">
        <v>17</v>
      </c>
      <c r="L172" s="213"/>
      <c r="M172" s="214" t="s">
        <v>17</v>
      </c>
      <c r="N172" s="215" t="s">
        <v>38</v>
      </c>
      <c r="O172" s="203">
        <v>0</v>
      </c>
      <c r="P172" s="203">
        <f>O172*H172</f>
        <v>0</v>
      </c>
      <c r="Q172" s="203">
        <v>0</v>
      </c>
      <c r="R172" s="203">
        <f>Q172*H172</f>
        <v>0</v>
      </c>
      <c r="S172" s="203">
        <v>0</v>
      </c>
      <c r="T172" s="204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5" t="s">
        <v>123</v>
      </c>
      <c r="AT172" s="205" t="s">
        <v>120</v>
      </c>
      <c r="AU172" s="205" t="s">
        <v>109</v>
      </c>
      <c r="AY172" s="16" t="s">
        <v>110</v>
      </c>
      <c r="BE172" s="206">
        <f>IF(N172="základní",J172,0)</f>
        <v>0</v>
      </c>
      <c r="BF172" s="206">
        <f>IF(N172="snížená",J172,0)</f>
        <v>26481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6" t="s">
        <v>109</v>
      </c>
      <c r="BK172" s="206">
        <f>ROUND(I172*H172,2)</f>
        <v>26481</v>
      </c>
      <c r="BL172" s="16" t="s">
        <v>118</v>
      </c>
      <c r="BM172" s="205" t="s">
        <v>417</v>
      </c>
    </row>
    <row r="173" s="2" customFormat="1">
      <c r="A173" s="31"/>
      <c r="B173" s="32"/>
      <c r="C173" s="33"/>
      <c r="D173" s="216" t="s">
        <v>186</v>
      </c>
      <c r="E173" s="33"/>
      <c r="F173" s="217" t="s">
        <v>418</v>
      </c>
      <c r="G173" s="33"/>
      <c r="H173" s="33"/>
      <c r="I173" s="33"/>
      <c r="J173" s="33"/>
      <c r="K173" s="33"/>
      <c r="L173" s="37"/>
      <c r="M173" s="218"/>
      <c r="N173" s="219"/>
      <c r="O173" s="76"/>
      <c r="P173" s="76"/>
      <c r="Q173" s="76"/>
      <c r="R173" s="76"/>
      <c r="S173" s="76"/>
      <c r="T173" s="77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6" t="s">
        <v>186</v>
      </c>
      <c r="AU173" s="16" t="s">
        <v>109</v>
      </c>
    </row>
    <row r="174" s="2" customFormat="1" ht="16.5" customHeight="1">
      <c r="A174" s="31"/>
      <c r="B174" s="32"/>
      <c r="C174" s="207" t="s">
        <v>419</v>
      </c>
      <c r="D174" s="207" t="s">
        <v>120</v>
      </c>
      <c r="E174" s="208" t="s">
        <v>420</v>
      </c>
      <c r="F174" s="209" t="s">
        <v>421</v>
      </c>
      <c r="G174" s="210" t="s">
        <v>411</v>
      </c>
      <c r="H174" s="211">
        <v>1</v>
      </c>
      <c r="I174" s="212">
        <v>2298.4000000000001</v>
      </c>
      <c r="J174" s="212">
        <f>ROUND(I174*H174,2)</f>
        <v>2298.4000000000001</v>
      </c>
      <c r="K174" s="209" t="s">
        <v>17</v>
      </c>
      <c r="L174" s="213"/>
      <c r="M174" s="214" t="s">
        <v>17</v>
      </c>
      <c r="N174" s="215" t="s">
        <v>38</v>
      </c>
      <c r="O174" s="203">
        <v>0</v>
      </c>
      <c r="P174" s="203">
        <f>O174*H174</f>
        <v>0</v>
      </c>
      <c r="Q174" s="203">
        <v>0</v>
      </c>
      <c r="R174" s="203">
        <f>Q174*H174</f>
        <v>0</v>
      </c>
      <c r="S174" s="203">
        <v>0</v>
      </c>
      <c r="T174" s="204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5" t="s">
        <v>123</v>
      </c>
      <c r="AT174" s="205" t="s">
        <v>120</v>
      </c>
      <c r="AU174" s="205" t="s">
        <v>109</v>
      </c>
      <c r="AY174" s="16" t="s">
        <v>110</v>
      </c>
      <c r="BE174" s="206">
        <f>IF(N174="základní",J174,0)</f>
        <v>0</v>
      </c>
      <c r="BF174" s="206">
        <f>IF(N174="snížená",J174,0)</f>
        <v>2298.4000000000001</v>
      </c>
      <c r="BG174" s="206">
        <f>IF(N174="zákl. přenesená",J174,0)</f>
        <v>0</v>
      </c>
      <c r="BH174" s="206">
        <f>IF(N174="sníž. přenesená",J174,0)</f>
        <v>0</v>
      </c>
      <c r="BI174" s="206">
        <f>IF(N174="nulová",J174,0)</f>
        <v>0</v>
      </c>
      <c r="BJ174" s="16" t="s">
        <v>109</v>
      </c>
      <c r="BK174" s="206">
        <f>ROUND(I174*H174,2)</f>
        <v>2298.4000000000001</v>
      </c>
      <c r="BL174" s="16" t="s">
        <v>118</v>
      </c>
      <c r="BM174" s="205" t="s">
        <v>422</v>
      </c>
    </row>
    <row r="175" s="2" customFormat="1">
      <c r="A175" s="31"/>
      <c r="B175" s="32"/>
      <c r="C175" s="33"/>
      <c r="D175" s="216" t="s">
        <v>186</v>
      </c>
      <c r="E175" s="33"/>
      <c r="F175" s="217" t="s">
        <v>423</v>
      </c>
      <c r="G175" s="33"/>
      <c r="H175" s="33"/>
      <c r="I175" s="33"/>
      <c r="J175" s="33"/>
      <c r="K175" s="33"/>
      <c r="L175" s="37"/>
      <c r="M175" s="218"/>
      <c r="N175" s="219"/>
      <c r="O175" s="76"/>
      <c r="P175" s="76"/>
      <c r="Q175" s="76"/>
      <c r="R175" s="76"/>
      <c r="S175" s="76"/>
      <c r="T175" s="77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6" t="s">
        <v>186</v>
      </c>
      <c r="AU175" s="16" t="s">
        <v>109</v>
      </c>
    </row>
    <row r="176" s="2" customFormat="1" ht="16.5" customHeight="1">
      <c r="A176" s="31"/>
      <c r="B176" s="32"/>
      <c r="C176" s="207" t="s">
        <v>424</v>
      </c>
      <c r="D176" s="207" t="s">
        <v>120</v>
      </c>
      <c r="E176" s="208" t="s">
        <v>425</v>
      </c>
      <c r="F176" s="209" t="s">
        <v>426</v>
      </c>
      <c r="G176" s="210" t="s">
        <v>411</v>
      </c>
      <c r="H176" s="211">
        <v>4</v>
      </c>
      <c r="I176" s="212">
        <v>3298.0999999999999</v>
      </c>
      <c r="J176" s="212">
        <f>ROUND(I176*H176,2)</f>
        <v>13192.4</v>
      </c>
      <c r="K176" s="209" t="s">
        <v>17</v>
      </c>
      <c r="L176" s="213"/>
      <c r="M176" s="214" t="s">
        <v>17</v>
      </c>
      <c r="N176" s="215" t="s">
        <v>38</v>
      </c>
      <c r="O176" s="203">
        <v>0</v>
      </c>
      <c r="P176" s="203">
        <f>O176*H176</f>
        <v>0</v>
      </c>
      <c r="Q176" s="203">
        <v>0</v>
      </c>
      <c r="R176" s="203">
        <f>Q176*H176</f>
        <v>0</v>
      </c>
      <c r="S176" s="203">
        <v>0</v>
      </c>
      <c r="T176" s="204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05" t="s">
        <v>123</v>
      </c>
      <c r="AT176" s="205" t="s">
        <v>120</v>
      </c>
      <c r="AU176" s="205" t="s">
        <v>109</v>
      </c>
      <c r="AY176" s="16" t="s">
        <v>110</v>
      </c>
      <c r="BE176" s="206">
        <f>IF(N176="základní",J176,0)</f>
        <v>0</v>
      </c>
      <c r="BF176" s="206">
        <f>IF(N176="snížená",J176,0)</f>
        <v>13192.4</v>
      </c>
      <c r="BG176" s="206">
        <f>IF(N176="zákl. přenesená",J176,0)</f>
        <v>0</v>
      </c>
      <c r="BH176" s="206">
        <f>IF(N176="sníž. přenesená",J176,0)</f>
        <v>0</v>
      </c>
      <c r="BI176" s="206">
        <f>IF(N176="nulová",J176,0)</f>
        <v>0</v>
      </c>
      <c r="BJ176" s="16" t="s">
        <v>109</v>
      </c>
      <c r="BK176" s="206">
        <f>ROUND(I176*H176,2)</f>
        <v>13192.4</v>
      </c>
      <c r="BL176" s="16" t="s">
        <v>118</v>
      </c>
      <c r="BM176" s="205" t="s">
        <v>427</v>
      </c>
    </row>
    <row r="177" s="2" customFormat="1">
      <c r="A177" s="31"/>
      <c r="B177" s="32"/>
      <c r="C177" s="33"/>
      <c r="D177" s="216" t="s">
        <v>186</v>
      </c>
      <c r="E177" s="33"/>
      <c r="F177" s="217" t="s">
        <v>428</v>
      </c>
      <c r="G177" s="33"/>
      <c r="H177" s="33"/>
      <c r="I177" s="33"/>
      <c r="J177" s="33"/>
      <c r="K177" s="33"/>
      <c r="L177" s="37"/>
      <c r="M177" s="218"/>
      <c r="N177" s="219"/>
      <c r="O177" s="76"/>
      <c r="P177" s="76"/>
      <c r="Q177" s="76"/>
      <c r="R177" s="76"/>
      <c r="S177" s="76"/>
      <c r="T177" s="77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6" t="s">
        <v>186</v>
      </c>
      <c r="AU177" s="16" t="s">
        <v>109</v>
      </c>
    </row>
    <row r="178" s="2" customFormat="1" ht="16.5" customHeight="1">
      <c r="A178" s="31"/>
      <c r="B178" s="32"/>
      <c r="C178" s="207" t="s">
        <v>429</v>
      </c>
      <c r="D178" s="207" t="s">
        <v>120</v>
      </c>
      <c r="E178" s="208" t="s">
        <v>430</v>
      </c>
      <c r="F178" s="209" t="s">
        <v>431</v>
      </c>
      <c r="G178" s="210" t="s">
        <v>411</v>
      </c>
      <c r="H178" s="211">
        <v>2</v>
      </c>
      <c r="I178" s="212">
        <v>3744</v>
      </c>
      <c r="J178" s="212">
        <f>ROUND(I178*H178,2)</f>
        <v>7488</v>
      </c>
      <c r="K178" s="209" t="s">
        <v>17</v>
      </c>
      <c r="L178" s="213"/>
      <c r="M178" s="214" t="s">
        <v>17</v>
      </c>
      <c r="N178" s="215" t="s">
        <v>38</v>
      </c>
      <c r="O178" s="203">
        <v>0</v>
      </c>
      <c r="P178" s="203">
        <f>O178*H178</f>
        <v>0</v>
      </c>
      <c r="Q178" s="203">
        <v>0</v>
      </c>
      <c r="R178" s="203">
        <f>Q178*H178</f>
        <v>0</v>
      </c>
      <c r="S178" s="203">
        <v>0</v>
      </c>
      <c r="T178" s="204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5" t="s">
        <v>123</v>
      </c>
      <c r="AT178" s="205" t="s">
        <v>120</v>
      </c>
      <c r="AU178" s="205" t="s">
        <v>109</v>
      </c>
      <c r="AY178" s="16" t="s">
        <v>110</v>
      </c>
      <c r="BE178" s="206">
        <f>IF(N178="základní",J178,0)</f>
        <v>0</v>
      </c>
      <c r="BF178" s="206">
        <f>IF(N178="snížená",J178,0)</f>
        <v>7488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6" t="s">
        <v>109</v>
      </c>
      <c r="BK178" s="206">
        <f>ROUND(I178*H178,2)</f>
        <v>7488</v>
      </c>
      <c r="BL178" s="16" t="s">
        <v>118</v>
      </c>
      <c r="BM178" s="205" t="s">
        <v>432</v>
      </c>
    </row>
    <row r="179" s="2" customFormat="1">
      <c r="A179" s="31"/>
      <c r="B179" s="32"/>
      <c r="C179" s="33"/>
      <c r="D179" s="216" t="s">
        <v>186</v>
      </c>
      <c r="E179" s="33"/>
      <c r="F179" s="217" t="s">
        <v>433</v>
      </c>
      <c r="G179" s="33"/>
      <c r="H179" s="33"/>
      <c r="I179" s="33"/>
      <c r="J179" s="33"/>
      <c r="K179" s="33"/>
      <c r="L179" s="37"/>
      <c r="M179" s="218"/>
      <c r="N179" s="219"/>
      <c r="O179" s="76"/>
      <c r="P179" s="76"/>
      <c r="Q179" s="76"/>
      <c r="R179" s="76"/>
      <c r="S179" s="76"/>
      <c r="T179" s="77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6" t="s">
        <v>186</v>
      </c>
      <c r="AU179" s="16" t="s">
        <v>109</v>
      </c>
    </row>
    <row r="180" s="2" customFormat="1" ht="16.5" customHeight="1">
      <c r="A180" s="31"/>
      <c r="B180" s="32"/>
      <c r="C180" s="207" t="s">
        <v>434</v>
      </c>
      <c r="D180" s="207" t="s">
        <v>120</v>
      </c>
      <c r="E180" s="208" t="s">
        <v>435</v>
      </c>
      <c r="F180" s="209" t="s">
        <v>436</v>
      </c>
      <c r="G180" s="210" t="s">
        <v>411</v>
      </c>
      <c r="H180" s="211">
        <v>4</v>
      </c>
      <c r="I180" s="212">
        <v>2597.4000000000001</v>
      </c>
      <c r="J180" s="212">
        <f>ROUND(I180*H180,2)</f>
        <v>10389.6</v>
      </c>
      <c r="K180" s="209" t="s">
        <v>17</v>
      </c>
      <c r="L180" s="213"/>
      <c r="M180" s="214" t="s">
        <v>17</v>
      </c>
      <c r="N180" s="215" t="s">
        <v>38</v>
      </c>
      <c r="O180" s="203">
        <v>0</v>
      </c>
      <c r="P180" s="203">
        <f>O180*H180</f>
        <v>0</v>
      </c>
      <c r="Q180" s="203">
        <v>0</v>
      </c>
      <c r="R180" s="203">
        <f>Q180*H180</f>
        <v>0</v>
      </c>
      <c r="S180" s="203">
        <v>0</v>
      </c>
      <c r="T180" s="204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05" t="s">
        <v>123</v>
      </c>
      <c r="AT180" s="205" t="s">
        <v>120</v>
      </c>
      <c r="AU180" s="205" t="s">
        <v>109</v>
      </c>
      <c r="AY180" s="16" t="s">
        <v>110</v>
      </c>
      <c r="BE180" s="206">
        <f>IF(N180="základní",J180,0)</f>
        <v>0</v>
      </c>
      <c r="BF180" s="206">
        <f>IF(N180="snížená",J180,0)</f>
        <v>10389.6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6" t="s">
        <v>109</v>
      </c>
      <c r="BK180" s="206">
        <f>ROUND(I180*H180,2)</f>
        <v>10389.6</v>
      </c>
      <c r="BL180" s="16" t="s">
        <v>118</v>
      </c>
      <c r="BM180" s="205" t="s">
        <v>437</v>
      </c>
    </row>
    <row r="181" s="2" customFormat="1">
      <c r="A181" s="31"/>
      <c r="B181" s="32"/>
      <c r="C181" s="33"/>
      <c r="D181" s="216" t="s">
        <v>186</v>
      </c>
      <c r="E181" s="33"/>
      <c r="F181" s="217" t="s">
        <v>438</v>
      </c>
      <c r="G181" s="33"/>
      <c r="H181" s="33"/>
      <c r="I181" s="33"/>
      <c r="J181" s="33"/>
      <c r="K181" s="33"/>
      <c r="L181" s="37"/>
      <c r="M181" s="218"/>
      <c r="N181" s="219"/>
      <c r="O181" s="76"/>
      <c r="P181" s="76"/>
      <c r="Q181" s="76"/>
      <c r="R181" s="76"/>
      <c r="S181" s="76"/>
      <c r="T181" s="77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6" t="s">
        <v>186</v>
      </c>
      <c r="AU181" s="16" t="s">
        <v>109</v>
      </c>
    </row>
    <row r="182" s="2" customFormat="1" ht="16.5" customHeight="1">
      <c r="A182" s="31"/>
      <c r="B182" s="32"/>
      <c r="C182" s="207" t="s">
        <v>439</v>
      </c>
      <c r="D182" s="207" t="s">
        <v>120</v>
      </c>
      <c r="E182" s="208" t="s">
        <v>440</v>
      </c>
      <c r="F182" s="209" t="s">
        <v>441</v>
      </c>
      <c r="G182" s="210" t="s">
        <v>411</v>
      </c>
      <c r="H182" s="211">
        <v>1</v>
      </c>
      <c r="I182" s="212">
        <v>3837.5999999999999</v>
      </c>
      <c r="J182" s="212">
        <f>ROUND(I182*H182,2)</f>
        <v>3837.5999999999999</v>
      </c>
      <c r="K182" s="209" t="s">
        <v>17</v>
      </c>
      <c r="L182" s="213"/>
      <c r="M182" s="214" t="s">
        <v>17</v>
      </c>
      <c r="N182" s="215" t="s">
        <v>38</v>
      </c>
      <c r="O182" s="203">
        <v>0</v>
      </c>
      <c r="P182" s="203">
        <f>O182*H182</f>
        <v>0</v>
      </c>
      <c r="Q182" s="203">
        <v>0</v>
      </c>
      <c r="R182" s="203">
        <f>Q182*H182</f>
        <v>0</v>
      </c>
      <c r="S182" s="203">
        <v>0</v>
      </c>
      <c r="T182" s="204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05" t="s">
        <v>123</v>
      </c>
      <c r="AT182" s="205" t="s">
        <v>120</v>
      </c>
      <c r="AU182" s="205" t="s">
        <v>109</v>
      </c>
      <c r="AY182" s="16" t="s">
        <v>110</v>
      </c>
      <c r="BE182" s="206">
        <f>IF(N182="základní",J182,0)</f>
        <v>0</v>
      </c>
      <c r="BF182" s="206">
        <f>IF(N182="snížená",J182,0)</f>
        <v>3837.5999999999999</v>
      </c>
      <c r="BG182" s="206">
        <f>IF(N182="zákl. přenesená",J182,0)</f>
        <v>0</v>
      </c>
      <c r="BH182" s="206">
        <f>IF(N182="sníž. přenesená",J182,0)</f>
        <v>0</v>
      </c>
      <c r="BI182" s="206">
        <f>IF(N182="nulová",J182,0)</f>
        <v>0</v>
      </c>
      <c r="BJ182" s="16" t="s">
        <v>109</v>
      </c>
      <c r="BK182" s="206">
        <f>ROUND(I182*H182,2)</f>
        <v>3837.5999999999999</v>
      </c>
      <c r="BL182" s="16" t="s">
        <v>118</v>
      </c>
      <c r="BM182" s="205" t="s">
        <v>442</v>
      </c>
    </row>
    <row r="183" s="2" customFormat="1">
      <c r="A183" s="31"/>
      <c r="B183" s="32"/>
      <c r="C183" s="33"/>
      <c r="D183" s="216" t="s">
        <v>186</v>
      </c>
      <c r="E183" s="33"/>
      <c r="F183" s="217" t="s">
        <v>443</v>
      </c>
      <c r="G183" s="33"/>
      <c r="H183" s="33"/>
      <c r="I183" s="33"/>
      <c r="J183" s="33"/>
      <c r="K183" s="33"/>
      <c r="L183" s="37"/>
      <c r="M183" s="218"/>
      <c r="N183" s="219"/>
      <c r="O183" s="76"/>
      <c r="P183" s="76"/>
      <c r="Q183" s="76"/>
      <c r="R183" s="76"/>
      <c r="S183" s="76"/>
      <c r="T183" s="77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6" t="s">
        <v>186</v>
      </c>
      <c r="AU183" s="16" t="s">
        <v>109</v>
      </c>
    </row>
    <row r="184" s="2" customFormat="1" ht="16.5" customHeight="1">
      <c r="A184" s="31"/>
      <c r="B184" s="32"/>
      <c r="C184" s="195" t="s">
        <v>444</v>
      </c>
      <c r="D184" s="195" t="s">
        <v>113</v>
      </c>
      <c r="E184" s="196" t="s">
        <v>445</v>
      </c>
      <c r="F184" s="197" t="s">
        <v>446</v>
      </c>
      <c r="G184" s="198" t="s">
        <v>411</v>
      </c>
      <c r="H184" s="199">
        <v>5</v>
      </c>
      <c r="I184" s="200">
        <v>312</v>
      </c>
      <c r="J184" s="200">
        <f>ROUND(I184*H184,2)</f>
        <v>1560</v>
      </c>
      <c r="K184" s="197" t="s">
        <v>17</v>
      </c>
      <c r="L184" s="37"/>
      <c r="M184" s="201" t="s">
        <v>17</v>
      </c>
      <c r="N184" s="202" t="s">
        <v>38</v>
      </c>
      <c r="O184" s="203">
        <v>0</v>
      </c>
      <c r="P184" s="203">
        <f>O184*H184</f>
        <v>0</v>
      </c>
      <c r="Q184" s="203">
        <v>0</v>
      </c>
      <c r="R184" s="203">
        <f>Q184*H184</f>
        <v>0</v>
      </c>
      <c r="S184" s="203">
        <v>0</v>
      </c>
      <c r="T184" s="204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05" t="s">
        <v>118</v>
      </c>
      <c r="AT184" s="205" t="s">
        <v>113</v>
      </c>
      <c r="AU184" s="205" t="s">
        <v>109</v>
      </c>
      <c r="AY184" s="16" t="s">
        <v>110</v>
      </c>
      <c r="BE184" s="206">
        <f>IF(N184="základní",J184,0)</f>
        <v>0</v>
      </c>
      <c r="BF184" s="206">
        <f>IF(N184="snížená",J184,0)</f>
        <v>1560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16" t="s">
        <v>109</v>
      </c>
      <c r="BK184" s="206">
        <f>ROUND(I184*H184,2)</f>
        <v>1560</v>
      </c>
      <c r="BL184" s="16" t="s">
        <v>118</v>
      </c>
      <c r="BM184" s="205" t="s">
        <v>447</v>
      </c>
    </row>
    <row r="185" s="2" customFormat="1" ht="16.5" customHeight="1">
      <c r="A185" s="31"/>
      <c r="B185" s="32"/>
      <c r="C185" s="195" t="s">
        <v>448</v>
      </c>
      <c r="D185" s="195" t="s">
        <v>113</v>
      </c>
      <c r="E185" s="196" t="s">
        <v>449</v>
      </c>
      <c r="F185" s="197" t="s">
        <v>450</v>
      </c>
      <c r="G185" s="198" t="s">
        <v>140</v>
      </c>
      <c r="H185" s="199">
        <v>5</v>
      </c>
      <c r="I185" s="200">
        <v>245</v>
      </c>
      <c r="J185" s="200">
        <f>ROUND(I185*H185,2)</f>
        <v>1225</v>
      </c>
      <c r="K185" s="197" t="s">
        <v>117</v>
      </c>
      <c r="L185" s="37"/>
      <c r="M185" s="201" t="s">
        <v>17</v>
      </c>
      <c r="N185" s="202" t="s">
        <v>38</v>
      </c>
      <c r="O185" s="203">
        <v>0.53000000000000003</v>
      </c>
      <c r="P185" s="203">
        <f>O185*H185</f>
        <v>2.6500000000000004</v>
      </c>
      <c r="Q185" s="203">
        <v>0</v>
      </c>
      <c r="R185" s="203">
        <f>Q185*H185</f>
        <v>0</v>
      </c>
      <c r="S185" s="203">
        <v>0</v>
      </c>
      <c r="T185" s="204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05" t="s">
        <v>118</v>
      </c>
      <c r="AT185" s="205" t="s">
        <v>113</v>
      </c>
      <c r="AU185" s="205" t="s">
        <v>109</v>
      </c>
      <c r="AY185" s="16" t="s">
        <v>110</v>
      </c>
      <c r="BE185" s="206">
        <f>IF(N185="základní",J185,0)</f>
        <v>0</v>
      </c>
      <c r="BF185" s="206">
        <f>IF(N185="snížená",J185,0)</f>
        <v>1225</v>
      </c>
      <c r="BG185" s="206">
        <f>IF(N185="zákl. přenesená",J185,0)</f>
        <v>0</v>
      </c>
      <c r="BH185" s="206">
        <f>IF(N185="sníž. přenesená",J185,0)</f>
        <v>0</v>
      </c>
      <c r="BI185" s="206">
        <f>IF(N185="nulová",J185,0)</f>
        <v>0</v>
      </c>
      <c r="BJ185" s="16" t="s">
        <v>109</v>
      </c>
      <c r="BK185" s="206">
        <f>ROUND(I185*H185,2)</f>
        <v>1225</v>
      </c>
      <c r="BL185" s="16" t="s">
        <v>118</v>
      </c>
      <c r="BM185" s="205" t="s">
        <v>451</v>
      </c>
    </row>
    <row r="186" s="2" customFormat="1" ht="16.5" customHeight="1">
      <c r="A186" s="31"/>
      <c r="B186" s="32"/>
      <c r="C186" s="207" t="s">
        <v>452</v>
      </c>
      <c r="D186" s="207" t="s">
        <v>120</v>
      </c>
      <c r="E186" s="208" t="s">
        <v>453</v>
      </c>
      <c r="F186" s="209" t="s">
        <v>454</v>
      </c>
      <c r="G186" s="210" t="s">
        <v>140</v>
      </c>
      <c r="H186" s="211">
        <v>5</v>
      </c>
      <c r="I186" s="212">
        <v>334.38999999999999</v>
      </c>
      <c r="J186" s="212">
        <f>ROUND(I186*H186,2)</f>
        <v>1671.9500000000001</v>
      </c>
      <c r="K186" s="209" t="s">
        <v>17</v>
      </c>
      <c r="L186" s="213"/>
      <c r="M186" s="214" t="s">
        <v>17</v>
      </c>
      <c r="N186" s="215" t="s">
        <v>38</v>
      </c>
      <c r="O186" s="203">
        <v>0</v>
      </c>
      <c r="P186" s="203">
        <f>O186*H186</f>
        <v>0</v>
      </c>
      <c r="Q186" s="203">
        <v>6.0000000000000002E-05</v>
      </c>
      <c r="R186" s="203">
        <f>Q186*H186</f>
        <v>0.00030000000000000003</v>
      </c>
      <c r="S186" s="203">
        <v>0</v>
      </c>
      <c r="T186" s="204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05" t="s">
        <v>123</v>
      </c>
      <c r="AT186" s="205" t="s">
        <v>120</v>
      </c>
      <c r="AU186" s="205" t="s">
        <v>109</v>
      </c>
      <c r="AY186" s="16" t="s">
        <v>110</v>
      </c>
      <c r="BE186" s="206">
        <f>IF(N186="základní",J186,0)</f>
        <v>0</v>
      </c>
      <c r="BF186" s="206">
        <f>IF(N186="snížená",J186,0)</f>
        <v>1671.9500000000001</v>
      </c>
      <c r="BG186" s="206">
        <f>IF(N186="zákl. přenesená",J186,0)</f>
        <v>0</v>
      </c>
      <c r="BH186" s="206">
        <f>IF(N186="sníž. přenesená",J186,0)</f>
        <v>0</v>
      </c>
      <c r="BI186" s="206">
        <f>IF(N186="nulová",J186,0)</f>
        <v>0</v>
      </c>
      <c r="BJ186" s="16" t="s">
        <v>109</v>
      </c>
      <c r="BK186" s="206">
        <f>ROUND(I186*H186,2)</f>
        <v>1671.9500000000001</v>
      </c>
      <c r="BL186" s="16" t="s">
        <v>118</v>
      </c>
      <c r="BM186" s="205" t="s">
        <v>455</v>
      </c>
    </row>
    <row r="187" s="2" customFormat="1" ht="16.5" customHeight="1">
      <c r="A187" s="31"/>
      <c r="B187" s="32"/>
      <c r="C187" s="195" t="s">
        <v>456</v>
      </c>
      <c r="D187" s="195" t="s">
        <v>113</v>
      </c>
      <c r="E187" s="196" t="s">
        <v>457</v>
      </c>
      <c r="F187" s="197" t="s">
        <v>458</v>
      </c>
      <c r="G187" s="198" t="s">
        <v>411</v>
      </c>
      <c r="H187" s="199">
        <v>16</v>
      </c>
      <c r="I187" s="200">
        <v>312</v>
      </c>
      <c r="J187" s="200">
        <f>ROUND(I187*H187,2)</f>
        <v>4992</v>
      </c>
      <c r="K187" s="197" t="s">
        <v>17</v>
      </c>
      <c r="L187" s="37"/>
      <c r="M187" s="201" t="s">
        <v>17</v>
      </c>
      <c r="N187" s="202" t="s">
        <v>38</v>
      </c>
      <c r="O187" s="203">
        <v>0</v>
      </c>
      <c r="P187" s="203">
        <f>O187*H187</f>
        <v>0</v>
      </c>
      <c r="Q187" s="203">
        <v>0</v>
      </c>
      <c r="R187" s="203">
        <f>Q187*H187</f>
        <v>0</v>
      </c>
      <c r="S187" s="203">
        <v>0</v>
      </c>
      <c r="T187" s="204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05" t="s">
        <v>118</v>
      </c>
      <c r="AT187" s="205" t="s">
        <v>113</v>
      </c>
      <c r="AU187" s="205" t="s">
        <v>109</v>
      </c>
      <c r="AY187" s="16" t="s">
        <v>110</v>
      </c>
      <c r="BE187" s="206">
        <f>IF(N187="základní",J187,0)</f>
        <v>0</v>
      </c>
      <c r="BF187" s="206">
        <f>IF(N187="snížená",J187,0)</f>
        <v>4992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16" t="s">
        <v>109</v>
      </c>
      <c r="BK187" s="206">
        <f>ROUND(I187*H187,2)</f>
        <v>4992</v>
      </c>
      <c r="BL187" s="16" t="s">
        <v>118</v>
      </c>
      <c r="BM187" s="205" t="s">
        <v>459</v>
      </c>
    </row>
    <row r="188" s="2" customFormat="1" ht="44.25" customHeight="1">
      <c r="A188" s="31"/>
      <c r="B188" s="32"/>
      <c r="C188" s="195" t="s">
        <v>460</v>
      </c>
      <c r="D188" s="195" t="s">
        <v>113</v>
      </c>
      <c r="E188" s="196" t="s">
        <v>461</v>
      </c>
      <c r="F188" s="197" t="s">
        <v>462</v>
      </c>
      <c r="G188" s="198" t="s">
        <v>140</v>
      </c>
      <c r="H188" s="199">
        <v>130</v>
      </c>
      <c r="I188" s="200">
        <v>118</v>
      </c>
      <c r="J188" s="200">
        <f>ROUND(I188*H188,2)</f>
        <v>15340</v>
      </c>
      <c r="K188" s="197" t="s">
        <v>117</v>
      </c>
      <c r="L188" s="37"/>
      <c r="M188" s="201" t="s">
        <v>17</v>
      </c>
      <c r="N188" s="202" t="s">
        <v>38</v>
      </c>
      <c r="O188" s="203">
        <v>0.32700000000000001</v>
      </c>
      <c r="P188" s="203">
        <f>O188*H188</f>
        <v>42.510000000000005</v>
      </c>
      <c r="Q188" s="203">
        <v>0</v>
      </c>
      <c r="R188" s="203">
        <f>Q188*H188</f>
        <v>0</v>
      </c>
      <c r="S188" s="203">
        <v>0</v>
      </c>
      <c r="T188" s="204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05" t="s">
        <v>118</v>
      </c>
      <c r="AT188" s="205" t="s">
        <v>113</v>
      </c>
      <c r="AU188" s="205" t="s">
        <v>109</v>
      </c>
      <c r="AY188" s="16" t="s">
        <v>110</v>
      </c>
      <c r="BE188" s="206">
        <f>IF(N188="základní",J188,0)</f>
        <v>0</v>
      </c>
      <c r="BF188" s="206">
        <f>IF(N188="snížená",J188,0)</f>
        <v>15340</v>
      </c>
      <c r="BG188" s="206">
        <f>IF(N188="zákl. přenesená",J188,0)</f>
        <v>0</v>
      </c>
      <c r="BH188" s="206">
        <f>IF(N188="sníž. přenesená",J188,0)</f>
        <v>0</v>
      </c>
      <c r="BI188" s="206">
        <f>IF(N188="nulová",J188,0)</f>
        <v>0</v>
      </c>
      <c r="BJ188" s="16" t="s">
        <v>109</v>
      </c>
      <c r="BK188" s="206">
        <f>ROUND(I188*H188,2)</f>
        <v>15340</v>
      </c>
      <c r="BL188" s="16" t="s">
        <v>118</v>
      </c>
      <c r="BM188" s="205" t="s">
        <v>463</v>
      </c>
    </row>
    <row r="189" s="2" customFormat="1" ht="16.5" customHeight="1">
      <c r="A189" s="31"/>
      <c r="B189" s="32"/>
      <c r="C189" s="207" t="s">
        <v>464</v>
      </c>
      <c r="D189" s="207" t="s">
        <v>120</v>
      </c>
      <c r="E189" s="208" t="s">
        <v>465</v>
      </c>
      <c r="F189" s="209" t="s">
        <v>466</v>
      </c>
      <c r="G189" s="210" t="s">
        <v>140</v>
      </c>
      <c r="H189" s="211">
        <v>112</v>
      </c>
      <c r="I189" s="212">
        <v>104</v>
      </c>
      <c r="J189" s="212">
        <f>ROUND(I189*H189,2)</f>
        <v>11648</v>
      </c>
      <c r="K189" s="209" t="s">
        <v>117</v>
      </c>
      <c r="L189" s="213"/>
      <c r="M189" s="214" t="s">
        <v>17</v>
      </c>
      <c r="N189" s="215" t="s">
        <v>38</v>
      </c>
      <c r="O189" s="203">
        <v>0</v>
      </c>
      <c r="P189" s="203">
        <f>O189*H189</f>
        <v>0</v>
      </c>
      <c r="Q189" s="203">
        <v>6.0000000000000002E-05</v>
      </c>
      <c r="R189" s="203">
        <f>Q189*H189</f>
        <v>0.0067200000000000003</v>
      </c>
      <c r="S189" s="203">
        <v>0</v>
      </c>
      <c r="T189" s="204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05" t="s">
        <v>123</v>
      </c>
      <c r="AT189" s="205" t="s">
        <v>120</v>
      </c>
      <c r="AU189" s="205" t="s">
        <v>109</v>
      </c>
      <c r="AY189" s="16" t="s">
        <v>110</v>
      </c>
      <c r="BE189" s="206">
        <f>IF(N189="základní",J189,0)</f>
        <v>0</v>
      </c>
      <c r="BF189" s="206">
        <f>IF(N189="snížená",J189,0)</f>
        <v>11648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16" t="s">
        <v>109</v>
      </c>
      <c r="BK189" s="206">
        <f>ROUND(I189*H189,2)</f>
        <v>11648</v>
      </c>
      <c r="BL189" s="16" t="s">
        <v>118</v>
      </c>
      <c r="BM189" s="205" t="s">
        <v>467</v>
      </c>
    </row>
    <row r="190" s="2" customFormat="1" ht="16.5" customHeight="1">
      <c r="A190" s="31"/>
      <c r="B190" s="32"/>
      <c r="C190" s="207" t="s">
        <v>468</v>
      </c>
      <c r="D190" s="207" t="s">
        <v>120</v>
      </c>
      <c r="E190" s="208" t="s">
        <v>469</v>
      </c>
      <c r="F190" s="209" t="s">
        <v>470</v>
      </c>
      <c r="G190" s="210" t="s">
        <v>140</v>
      </c>
      <c r="H190" s="211">
        <v>18</v>
      </c>
      <c r="I190" s="212">
        <v>1063.0799999999999</v>
      </c>
      <c r="J190" s="212">
        <f>ROUND(I190*H190,2)</f>
        <v>19135.439999999999</v>
      </c>
      <c r="K190" s="209" t="s">
        <v>17</v>
      </c>
      <c r="L190" s="213"/>
      <c r="M190" s="214" t="s">
        <v>17</v>
      </c>
      <c r="N190" s="215" t="s">
        <v>38</v>
      </c>
      <c r="O190" s="203">
        <v>0</v>
      </c>
      <c r="P190" s="203">
        <f>O190*H190</f>
        <v>0</v>
      </c>
      <c r="Q190" s="203">
        <v>6.0000000000000002E-05</v>
      </c>
      <c r="R190" s="203">
        <f>Q190*H190</f>
        <v>0.00108</v>
      </c>
      <c r="S190" s="203">
        <v>0</v>
      </c>
      <c r="T190" s="204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05" t="s">
        <v>123</v>
      </c>
      <c r="AT190" s="205" t="s">
        <v>120</v>
      </c>
      <c r="AU190" s="205" t="s">
        <v>109</v>
      </c>
      <c r="AY190" s="16" t="s">
        <v>110</v>
      </c>
      <c r="BE190" s="206">
        <f>IF(N190="základní",J190,0)</f>
        <v>0</v>
      </c>
      <c r="BF190" s="206">
        <f>IF(N190="snížená",J190,0)</f>
        <v>19135.439999999999</v>
      </c>
      <c r="BG190" s="206">
        <f>IF(N190="zákl. přenesená",J190,0)</f>
        <v>0</v>
      </c>
      <c r="BH190" s="206">
        <f>IF(N190="sníž. přenesená",J190,0)</f>
        <v>0</v>
      </c>
      <c r="BI190" s="206">
        <f>IF(N190="nulová",J190,0)</f>
        <v>0</v>
      </c>
      <c r="BJ190" s="16" t="s">
        <v>109</v>
      </c>
      <c r="BK190" s="206">
        <f>ROUND(I190*H190,2)</f>
        <v>19135.439999999999</v>
      </c>
      <c r="BL190" s="16" t="s">
        <v>118</v>
      </c>
      <c r="BM190" s="205" t="s">
        <v>471</v>
      </c>
    </row>
    <row r="191" s="2" customFormat="1" ht="33" customHeight="1">
      <c r="A191" s="31"/>
      <c r="B191" s="32"/>
      <c r="C191" s="195" t="s">
        <v>472</v>
      </c>
      <c r="D191" s="195" t="s">
        <v>113</v>
      </c>
      <c r="E191" s="196" t="s">
        <v>473</v>
      </c>
      <c r="F191" s="197" t="s">
        <v>474</v>
      </c>
      <c r="G191" s="198" t="s">
        <v>140</v>
      </c>
      <c r="H191" s="199">
        <v>1</v>
      </c>
      <c r="I191" s="200">
        <v>183</v>
      </c>
      <c r="J191" s="200">
        <f>ROUND(I191*H191,2)</f>
        <v>183</v>
      </c>
      <c r="K191" s="197" t="s">
        <v>117</v>
      </c>
      <c r="L191" s="37"/>
      <c r="M191" s="201" t="s">
        <v>17</v>
      </c>
      <c r="N191" s="202" t="s">
        <v>38</v>
      </c>
      <c r="O191" s="203">
        <v>0.50600000000000001</v>
      </c>
      <c r="P191" s="203">
        <f>O191*H191</f>
        <v>0.50600000000000001</v>
      </c>
      <c r="Q191" s="203">
        <v>0</v>
      </c>
      <c r="R191" s="203">
        <f>Q191*H191</f>
        <v>0</v>
      </c>
      <c r="S191" s="203">
        <v>0</v>
      </c>
      <c r="T191" s="204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05" t="s">
        <v>118</v>
      </c>
      <c r="AT191" s="205" t="s">
        <v>113</v>
      </c>
      <c r="AU191" s="205" t="s">
        <v>109</v>
      </c>
      <c r="AY191" s="16" t="s">
        <v>110</v>
      </c>
      <c r="BE191" s="206">
        <f>IF(N191="základní",J191,0)</f>
        <v>0</v>
      </c>
      <c r="BF191" s="206">
        <f>IF(N191="snížená",J191,0)</f>
        <v>183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6" t="s">
        <v>109</v>
      </c>
      <c r="BK191" s="206">
        <f>ROUND(I191*H191,2)</f>
        <v>183</v>
      </c>
      <c r="BL191" s="16" t="s">
        <v>118</v>
      </c>
      <c r="BM191" s="205" t="s">
        <v>475</v>
      </c>
    </row>
    <row r="192" s="2" customFormat="1" ht="16.5" customHeight="1">
      <c r="A192" s="31"/>
      <c r="B192" s="32"/>
      <c r="C192" s="207" t="s">
        <v>476</v>
      </c>
      <c r="D192" s="207" t="s">
        <v>120</v>
      </c>
      <c r="E192" s="208" t="s">
        <v>477</v>
      </c>
      <c r="F192" s="209" t="s">
        <v>478</v>
      </c>
      <c r="G192" s="210" t="s">
        <v>140</v>
      </c>
      <c r="H192" s="211">
        <v>1</v>
      </c>
      <c r="I192" s="212">
        <v>262</v>
      </c>
      <c r="J192" s="212">
        <f>ROUND(I192*H192,2)</f>
        <v>262</v>
      </c>
      <c r="K192" s="209" t="s">
        <v>17</v>
      </c>
      <c r="L192" s="213"/>
      <c r="M192" s="214" t="s">
        <v>17</v>
      </c>
      <c r="N192" s="215" t="s">
        <v>38</v>
      </c>
      <c r="O192" s="203">
        <v>0</v>
      </c>
      <c r="P192" s="203">
        <f>O192*H192</f>
        <v>0</v>
      </c>
      <c r="Q192" s="203">
        <v>0.00025000000000000001</v>
      </c>
      <c r="R192" s="203">
        <f>Q192*H192</f>
        <v>0.00025000000000000001</v>
      </c>
      <c r="S192" s="203">
        <v>0</v>
      </c>
      <c r="T192" s="204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05" t="s">
        <v>123</v>
      </c>
      <c r="AT192" s="205" t="s">
        <v>120</v>
      </c>
      <c r="AU192" s="205" t="s">
        <v>109</v>
      </c>
      <c r="AY192" s="16" t="s">
        <v>110</v>
      </c>
      <c r="BE192" s="206">
        <f>IF(N192="základní",J192,0)</f>
        <v>0</v>
      </c>
      <c r="BF192" s="206">
        <f>IF(N192="snížená",J192,0)</f>
        <v>262</v>
      </c>
      <c r="BG192" s="206">
        <f>IF(N192="zákl. přenesená",J192,0)</f>
        <v>0</v>
      </c>
      <c r="BH192" s="206">
        <f>IF(N192="sníž. přenesená",J192,0)</f>
        <v>0</v>
      </c>
      <c r="BI192" s="206">
        <f>IF(N192="nulová",J192,0)</f>
        <v>0</v>
      </c>
      <c r="BJ192" s="16" t="s">
        <v>109</v>
      </c>
      <c r="BK192" s="206">
        <f>ROUND(I192*H192,2)</f>
        <v>262</v>
      </c>
      <c r="BL192" s="16" t="s">
        <v>118</v>
      </c>
      <c r="BM192" s="205" t="s">
        <v>479</v>
      </c>
    </row>
    <row r="193" s="2" customFormat="1" ht="33" customHeight="1">
      <c r="A193" s="31"/>
      <c r="B193" s="32"/>
      <c r="C193" s="195" t="s">
        <v>480</v>
      </c>
      <c r="D193" s="195" t="s">
        <v>113</v>
      </c>
      <c r="E193" s="196" t="s">
        <v>481</v>
      </c>
      <c r="F193" s="197" t="s">
        <v>482</v>
      </c>
      <c r="G193" s="198" t="s">
        <v>140</v>
      </c>
      <c r="H193" s="199">
        <v>5</v>
      </c>
      <c r="I193" s="200">
        <v>183</v>
      </c>
      <c r="J193" s="200">
        <f>ROUND(I193*H193,2)</f>
        <v>915</v>
      </c>
      <c r="K193" s="197" t="s">
        <v>117</v>
      </c>
      <c r="L193" s="37"/>
      <c r="M193" s="201" t="s">
        <v>17</v>
      </c>
      <c r="N193" s="202" t="s">
        <v>38</v>
      </c>
      <c r="O193" s="203">
        <v>0.50600000000000001</v>
      </c>
      <c r="P193" s="203">
        <f>O193*H193</f>
        <v>2.5300000000000002</v>
      </c>
      <c r="Q193" s="203">
        <v>0</v>
      </c>
      <c r="R193" s="203">
        <f>Q193*H193</f>
        <v>0</v>
      </c>
      <c r="S193" s="203">
        <v>0</v>
      </c>
      <c r="T193" s="204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05" t="s">
        <v>118</v>
      </c>
      <c r="AT193" s="205" t="s">
        <v>113</v>
      </c>
      <c r="AU193" s="205" t="s">
        <v>109</v>
      </c>
      <c r="AY193" s="16" t="s">
        <v>110</v>
      </c>
      <c r="BE193" s="206">
        <f>IF(N193="základní",J193,0)</f>
        <v>0</v>
      </c>
      <c r="BF193" s="206">
        <f>IF(N193="snížená",J193,0)</f>
        <v>915</v>
      </c>
      <c r="BG193" s="206">
        <f>IF(N193="zákl. přenesená",J193,0)</f>
        <v>0</v>
      </c>
      <c r="BH193" s="206">
        <f>IF(N193="sníž. přenesená",J193,0)</f>
        <v>0</v>
      </c>
      <c r="BI193" s="206">
        <f>IF(N193="nulová",J193,0)</f>
        <v>0</v>
      </c>
      <c r="BJ193" s="16" t="s">
        <v>109</v>
      </c>
      <c r="BK193" s="206">
        <f>ROUND(I193*H193,2)</f>
        <v>915</v>
      </c>
      <c r="BL193" s="16" t="s">
        <v>118</v>
      </c>
      <c r="BM193" s="205" t="s">
        <v>483</v>
      </c>
    </row>
    <row r="194" s="2" customFormat="1" ht="16.5" customHeight="1">
      <c r="A194" s="31"/>
      <c r="B194" s="32"/>
      <c r="C194" s="207" t="s">
        <v>484</v>
      </c>
      <c r="D194" s="207" t="s">
        <v>120</v>
      </c>
      <c r="E194" s="208" t="s">
        <v>485</v>
      </c>
      <c r="F194" s="209" t="s">
        <v>486</v>
      </c>
      <c r="G194" s="210" t="s">
        <v>140</v>
      </c>
      <c r="H194" s="211">
        <v>5</v>
      </c>
      <c r="I194" s="212">
        <v>168</v>
      </c>
      <c r="J194" s="212">
        <f>ROUND(I194*H194,2)</f>
        <v>840</v>
      </c>
      <c r="K194" s="209" t="s">
        <v>17</v>
      </c>
      <c r="L194" s="213"/>
      <c r="M194" s="214" t="s">
        <v>17</v>
      </c>
      <c r="N194" s="215" t="s">
        <v>38</v>
      </c>
      <c r="O194" s="203">
        <v>0</v>
      </c>
      <c r="P194" s="203">
        <f>O194*H194</f>
        <v>0</v>
      </c>
      <c r="Q194" s="203">
        <v>0.00022000000000000001</v>
      </c>
      <c r="R194" s="203">
        <f>Q194*H194</f>
        <v>0.0011000000000000001</v>
      </c>
      <c r="S194" s="203">
        <v>0</v>
      </c>
      <c r="T194" s="204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05" t="s">
        <v>123</v>
      </c>
      <c r="AT194" s="205" t="s">
        <v>120</v>
      </c>
      <c r="AU194" s="205" t="s">
        <v>109</v>
      </c>
      <c r="AY194" s="16" t="s">
        <v>110</v>
      </c>
      <c r="BE194" s="206">
        <f>IF(N194="základní",J194,0)</f>
        <v>0</v>
      </c>
      <c r="BF194" s="206">
        <f>IF(N194="snížená",J194,0)</f>
        <v>840</v>
      </c>
      <c r="BG194" s="206">
        <f>IF(N194="zákl. přenesená",J194,0)</f>
        <v>0</v>
      </c>
      <c r="BH194" s="206">
        <f>IF(N194="sníž. přenesená",J194,0)</f>
        <v>0</v>
      </c>
      <c r="BI194" s="206">
        <f>IF(N194="nulová",J194,0)</f>
        <v>0</v>
      </c>
      <c r="BJ194" s="16" t="s">
        <v>109</v>
      </c>
      <c r="BK194" s="206">
        <f>ROUND(I194*H194,2)</f>
        <v>840</v>
      </c>
      <c r="BL194" s="16" t="s">
        <v>118</v>
      </c>
      <c r="BM194" s="205" t="s">
        <v>487</v>
      </c>
    </row>
    <row r="195" s="2" customFormat="1" ht="21.75" customHeight="1">
      <c r="A195" s="31"/>
      <c r="B195" s="32"/>
      <c r="C195" s="195" t="s">
        <v>488</v>
      </c>
      <c r="D195" s="195" t="s">
        <v>113</v>
      </c>
      <c r="E195" s="196" t="s">
        <v>489</v>
      </c>
      <c r="F195" s="197" t="s">
        <v>490</v>
      </c>
      <c r="G195" s="198" t="s">
        <v>140</v>
      </c>
      <c r="H195" s="199">
        <v>2</v>
      </c>
      <c r="I195" s="200">
        <v>126</v>
      </c>
      <c r="J195" s="200">
        <f>ROUND(I195*H195,2)</f>
        <v>252</v>
      </c>
      <c r="K195" s="197" t="s">
        <v>117</v>
      </c>
      <c r="L195" s="37"/>
      <c r="M195" s="201" t="s">
        <v>17</v>
      </c>
      <c r="N195" s="202" t="s">
        <v>38</v>
      </c>
      <c r="O195" s="203">
        <v>0.34799999999999998</v>
      </c>
      <c r="P195" s="203">
        <f>O195*H195</f>
        <v>0.69599999999999995</v>
      </c>
      <c r="Q195" s="203">
        <v>0</v>
      </c>
      <c r="R195" s="203">
        <f>Q195*H195</f>
        <v>0</v>
      </c>
      <c r="S195" s="203">
        <v>0</v>
      </c>
      <c r="T195" s="204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05" t="s">
        <v>118</v>
      </c>
      <c r="AT195" s="205" t="s">
        <v>113</v>
      </c>
      <c r="AU195" s="205" t="s">
        <v>109</v>
      </c>
      <c r="AY195" s="16" t="s">
        <v>110</v>
      </c>
      <c r="BE195" s="206">
        <f>IF(N195="základní",J195,0)</f>
        <v>0</v>
      </c>
      <c r="BF195" s="206">
        <f>IF(N195="snížená",J195,0)</f>
        <v>252</v>
      </c>
      <c r="BG195" s="206">
        <f>IF(N195="zákl. přenesená",J195,0)</f>
        <v>0</v>
      </c>
      <c r="BH195" s="206">
        <f>IF(N195="sníž. přenesená",J195,0)</f>
        <v>0</v>
      </c>
      <c r="BI195" s="206">
        <f>IF(N195="nulová",J195,0)</f>
        <v>0</v>
      </c>
      <c r="BJ195" s="16" t="s">
        <v>109</v>
      </c>
      <c r="BK195" s="206">
        <f>ROUND(I195*H195,2)</f>
        <v>252</v>
      </c>
      <c r="BL195" s="16" t="s">
        <v>118</v>
      </c>
      <c r="BM195" s="205" t="s">
        <v>491</v>
      </c>
    </row>
    <row r="196" s="2" customFormat="1" ht="16.5" customHeight="1">
      <c r="A196" s="31"/>
      <c r="B196" s="32"/>
      <c r="C196" s="207" t="s">
        <v>492</v>
      </c>
      <c r="D196" s="207" t="s">
        <v>120</v>
      </c>
      <c r="E196" s="208" t="s">
        <v>493</v>
      </c>
      <c r="F196" s="209" t="s">
        <v>494</v>
      </c>
      <c r="G196" s="210" t="s">
        <v>140</v>
      </c>
      <c r="H196" s="211">
        <v>2</v>
      </c>
      <c r="I196" s="212">
        <v>247</v>
      </c>
      <c r="J196" s="212">
        <f>ROUND(I196*H196,2)</f>
        <v>494</v>
      </c>
      <c r="K196" s="209" t="s">
        <v>117</v>
      </c>
      <c r="L196" s="213"/>
      <c r="M196" s="214" t="s">
        <v>17</v>
      </c>
      <c r="N196" s="215" t="s">
        <v>38</v>
      </c>
      <c r="O196" s="203">
        <v>0</v>
      </c>
      <c r="P196" s="203">
        <f>O196*H196</f>
        <v>0</v>
      </c>
      <c r="Q196" s="203">
        <v>0.00040000000000000002</v>
      </c>
      <c r="R196" s="203">
        <f>Q196*H196</f>
        <v>0.00080000000000000004</v>
      </c>
      <c r="S196" s="203">
        <v>0</v>
      </c>
      <c r="T196" s="204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05" t="s">
        <v>123</v>
      </c>
      <c r="AT196" s="205" t="s">
        <v>120</v>
      </c>
      <c r="AU196" s="205" t="s">
        <v>109</v>
      </c>
      <c r="AY196" s="16" t="s">
        <v>110</v>
      </c>
      <c r="BE196" s="206">
        <f>IF(N196="základní",J196,0)</f>
        <v>0</v>
      </c>
      <c r="BF196" s="206">
        <f>IF(N196="snížená",J196,0)</f>
        <v>494</v>
      </c>
      <c r="BG196" s="206">
        <f>IF(N196="zákl. přenesená",J196,0)</f>
        <v>0</v>
      </c>
      <c r="BH196" s="206">
        <f>IF(N196="sníž. přenesená",J196,0)</f>
        <v>0</v>
      </c>
      <c r="BI196" s="206">
        <f>IF(N196="nulová",J196,0)</f>
        <v>0</v>
      </c>
      <c r="BJ196" s="16" t="s">
        <v>109</v>
      </c>
      <c r="BK196" s="206">
        <f>ROUND(I196*H196,2)</f>
        <v>494</v>
      </c>
      <c r="BL196" s="16" t="s">
        <v>118</v>
      </c>
      <c r="BM196" s="205" t="s">
        <v>495</v>
      </c>
    </row>
    <row r="197" s="2" customFormat="1" ht="21.75" customHeight="1">
      <c r="A197" s="31"/>
      <c r="B197" s="32"/>
      <c r="C197" s="195" t="s">
        <v>496</v>
      </c>
      <c r="D197" s="195" t="s">
        <v>113</v>
      </c>
      <c r="E197" s="196" t="s">
        <v>497</v>
      </c>
      <c r="F197" s="197" t="s">
        <v>498</v>
      </c>
      <c r="G197" s="198" t="s">
        <v>140</v>
      </c>
      <c r="H197" s="199">
        <v>1</v>
      </c>
      <c r="I197" s="200">
        <v>400</v>
      </c>
      <c r="J197" s="200">
        <f>ROUND(I197*H197,2)</f>
        <v>400</v>
      </c>
      <c r="K197" s="197" t="s">
        <v>117</v>
      </c>
      <c r="L197" s="37"/>
      <c r="M197" s="201" t="s">
        <v>17</v>
      </c>
      <c r="N197" s="202" t="s">
        <v>38</v>
      </c>
      <c r="O197" s="203">
        <v>0.86499999999999999</v>
      </c>
      <c r="P197" s="203">
        <f>O197*H197</f>
        <v>0.86499999999999999</v>
      </c>
      <c r="Q197" s="203">
        <v>0</v>
      </c>
      <c r="R197" s="203">
        <f>Q197*H197</f>
        <v>0</v>
      </c>
      <c r="S197" s="203">
        <v>0</v>
      </c>
      <c r="T197" s="204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05" t="s">
        <v>118</v>
      </c>
      <c r="AT197" s="205" t="s">
        <v>113</v>
      </c>
      <c r="AU197" s="205" t="s">
        <v>109</v>
      </c>
      <c r="AY197" s="16" t="s">
        <v>110</v>
      </c>
      <c r="BE197" s="206">
        <f>IF(N197="základní",J197,0)</f>
        <v>0</v>
      </c>
      <c r="BF197" s="206">
        <f>IF(N197="snížená",J197,0)</f>
        <v>400</v>
      </c>
      <c r="BG197" s="206">
        <f>IF(N197="zákl. přenesená",J197,0)</f>
        <v>0</v>
      </c>
      <c r="BH197" s="206">
        <f>IF(N197="sníž. přenesená",J197,0)</f>
        <v>0</v>
      </c>
      <c r="BI197" s="206">
        <f>IF(N197="nulová",J197,0)</f>
        <v>0</v>
      </c>
      <c r="BJ197" s="16" t="s">
        <v>109</v>
      </c>
      <c r="BK197" s="206">
        <f>ROUND(I197*H197,2)</f>
        <v>400</v>
      </c>
      <c r="BL197" s="16" t="s">
        <v>118</v>
      </c>
      <c r="BM197" s="205" t="s">
        <v>499</v>
      </c>
    </row>
    <row r="198" s="2" customFormat="1" ht="16.5" customHeight="1">
      <c r="A198" s="31"/>
      <c r="B198" s="32"/>
      <c r="C198" s="207" t="s">
        <v>500</v>
      </c>
      <c r="D198" s="207" t="s">
        <v>120</v>
      </c>
      <c r="E198" s="208" t="s">
        <v>501</v>
      </c>
      <c r="F198" s="209" t="s">
        <v>502</v>
      </c>
      <c r="G198" s="210" t="s">
        <v>140</v>
      </c>
      <c r="H198" s="211">
        <v>1</v>
      </c>
      <c r="I198" s="212">
        <v>10060</v>
      </c>
      <c r="J198" s="212">
        <f>ROUND(I198*H198,2)</f>
        <v>10060</v>
      </c>
      <c r="K198" s="209" t="s">
        <v>17</v>
      </c>
      <c r="L198" s="213"/>
      <c r="M198" s="214" t="s">
        <v>17</v>
      </c>
      <c r="N198" s="215" t="s">
        <v>38</v>
      </c>
      <c r="O198" s="203">
        <v>0</v>
      </c>
      <c r="P198" s="203">
        <f>O198*H198</f>
        <v>0</v>
      </c>
      <c r="Q198" s="203">
        <v>0.039</v>
      </c>
      <c r="R198" s="203">
        <f>Q198*H198</f>
        <v>0.039</v>
      </c>
      <c r="S198" s="203">
        <v>0</v>
      </c>
      <c r="T198" s="204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05" t="s">
        <v>123</v>
      </c>
      <c r="AT198" s="205" t="s">
        <v>120</v>
      </c>
      <c r="AU198" s="205" t="s">
        <v>109</v>
      </c>
      <c r="AY198" s="16" t="s">
        <v>110</v>
      </c>
      <c r="BE198" s="206">
        <f>IF(N198="základní",J198,0)</f>
        <v>0</v>
      </c>
      <c r="BF198" s="206">
        <f>IF(N198="snížená",J198,0)</f>
        <v>10060</v>
      </c>
      <c r="BG198" s="206">
        <f>IF(N198="zákl. přenesená",J198,0)</f>
        <v>0</v>
      </c>
      <c r="BH198" s="206">
        <f>IF(N198="sníž. přenesená",J198,0)</f>
        <v>0</v>
      </c>
      <c r="BI198" s="206">
        <f>IF(N198="nulová",J198,0)</f>
        <v>0</v>
      </c>
      <c r="BJ198" s="16" t="s">
        <v>109</v>
      </c>
      <c r="BK198" s="206">
        <f>ROUND(I198*H198,2)</f>
        <v>10060</v>
      </c>
      <c r="BL198" s="16" t="s">
        <v>118</v>
      </c>
      <c r="BM198" s="205" t="s">
        <v>503</v>
      </c>
    </row>
    <row r="199" s="2" customFormat="1" ht="21.75" customHeight="1">
      <c r="A199" s="31"/>
      <c r="B199" s="32"/>
      <c r="C199" s="195" t="s">
        <v>504</v>
      </c>
      <c r="D199" s="195" t="s">
        <v>113</v>
      </c>
      <c r="E199" s="196" t="s">
        <v>505</v>
      </c>
      <c r="F199" s="197" t="s">
        <v>506</v>
      </c>
      <c r="G199" s="198" t="s">
        <v>140</v>
      </c>
      <c r="H199" s="199">
        <v>1</v>
      </c>
      <c r="I199" s="200">
        <v>169</v>
      </c>
      <c r="J199" s="200">
        <f>ROUND(I199*H199,2)</f>
        <v>169</v>
      </c>
      <c r="K199" s="197" t="s">
        <v>117</v>
      </c>
      <c r="L199" s="37"/>
      <c r="M199" s="201" t="s">
        <v>17</v>
      </c>
      <c r="N199" s="202" t="s">
        <v>38</v>
      </c>
      <c r="O199" s="203">
        <v>0.46700000000000003</v>
      </c>
      <c r="P199" s="203">
        <f>O199*H199</f>
        <v>0.46700000000000003</v>
      </c>
      <c r="Q199" s="203">
        <v>0</v>
      </c>
      <c r="R199" s="203">
        <f>Q199*H199</f>
        <v>0</v>
      </c>
      <c r="S199" s="203">
        <v>0</v>
      </c>
      <c r="T199" s="204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05" t="s">
        <v>118</v>
      </c>
      <c r="AT199" s="205" t="s">
        <v>113</v>
      </c>
      <c r="AU199" s="205" t="s">
        <v>109</v>
      </c>
      <c r="AY199" s="16" t="s">
        <v>110</v>
      </c>
      <c r="BE199" s="206">
        <f>IF(N199="základní",J199,0)</f>
        <v>0</v>
      </c>
      <c r="BF199" s="206">
        <f>IF(N199="snížená",J199,0)</f>
        <v>169</v>
      </c>
      <c r="BG199" s="206">
        <f>IF(N199="zákl. přenesená",J199,0)</f>
        <v>0</v>
      </c>
      <c r="BH199" s="206">
        <f>IF(N199="sníž. přenesená",J199,0)</f>
        <v>0</v>
      </c>
      <c r="BI199" s="206">
        <f>IF(N199="nulová",J199,0)</f>
        <v>0</v>
      </c>
      <c r="BJ199" s="16" t="s">
        <v>109</v>
      </c>
      <c r="BK199" s="206">
        <f>ROUND(I199*H199,2)</f>
        <v>169</v>
      </c>
      <c r="BL199" s="16" t="s">
        <v>118</v>
      </c>
      <c r="BM199" s="205" t="s">
        <v>507</v>
      </c>
    </row>
    <row r="200" s="2" customFormat="1" ht="16.5" customHeight="1">
      <c r="A200" s="31"/>
      <c r="B200" s="32"/>
      <c r="C200" s="207" t="s">
        <v>508</v>
      </c>
      <c r="D200" s="207" t="s">
        <v>120</v>
      </c>
      <c r="E200" s="208" t="s">
        <v>509</v>
      </c>
      <c r="F200" s="209" t="s">
        <v>510</v>
      </c>
      <c r="G200" s="210" t="s">
        <v>140</v>
      </c>
      <c r="H200" s="211">
        <v>1</v>
      </c>
      <c r="I200" s="212">
        <v>826.91999999999996</v>
      </c>
      <c r="J200" s="212">
        <f>ROUND(I200*H200,2)</f>
        <v>826.91999999999996</v>
      </c>
      <c r="K200" s="209" t="s">
        <v>17</v>
      </c>
      <c r="L200" s="213"/>
      <c r="M200" s="214" t="s">
        <v>17</v>
      </c>
      <c r="N200" s="215" t="s">
        <v>38</v>
      </c>
      <c r="O200" s="203">
        <v>0</v>
      </c>
      <c r="P200" s="203">
        <f>O200*H200</f>
        <v>0</v>
      </c>
      <c r="Q200" s="203">
        <v>0.00056999999999999998</v>
      </c>
      <c r="R200" s="203">
        <f>Q200*H200</f>
        <v>0.00056999999999999998</v>
      </c>
      <c r="S200" s="203">
        <v>0</v>
      </c>
      <c r="T200" s="204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05" t="s">
        <v>123</v>
      </c>
      <c r="AT200" s="205" t="s">
        <v>120</v>
      </c>
      <c r="AU200" s="205" t="s">
        <v>109</v>
      </c>
      <c r="AY200" s="16" t="s">
        <v>110</v>
      </c>
      <c r="BE200" s="206">
        <f>IF(N200="základní",J200,0)</f>
        <v>0</v>
      </c>
      <c r="BF200" s="206">
        <f>IF(N200="snížená",J200,0)</f>
        <v>826.91999999999996</v>
      </c>
      <c r="BG200" s="206">
        <f>IF(N200="zákl. přenesená",J200,0)</f>
        <v>0</v>
      </c>
      <c r="BH200" s="206">
        <f>IF(N200="sníž. přenesená",J200,0)</f>
        <v>0</v>
      </c>
      <c r="BI200" s="206">
        <f>IF(N200="nulová",J200,0)</f>
        <v>0</v>
      </c>
      <c r="BJ200" s="16" t="s">
        <v>109</v>
      </c>
      <c r="BK200" s="206">
        <f>ROUND(I200*H200,2)</f>
        <v>826.91999999999996</v>
      </c>
      <c r="BL200" s="16" t="s">
        <v>118</v>
      </c>
      <c r="BM200" s="205" t="s">
        <v>511</v>
      </c>
    </row>
    <row r="201" s="2" customFormat="1" ht="21.75" customHeight="1">
      <c r="A201" s="31"/>
      <c r="B201" s="32"/>
      <c r="C201" s="195" t="s">
        <v>512</v>
      </c>
      <c r="D201" s="195" t="s">
        <v>113</v>
      </c>
      <c r="E201" s="196" t="s">
        <v>513</v>
      </c>
      <c r="F201" s="197" t="s">
        <v>514</v>
      </c>
      <c r="G201" s="198" t="s">
        <v>140</v>
      </c>
      <c r="H201" s="199">
        <v>1</v>
      </c>
      <c r="I201" s="200">
        <v>536</v>
      </c>
      <c r="J201" s="200">
        <f>ROUND(I201*H201,2)</f>
        <v>536</v>
      </c>
      <c r="K201" s="197" t="s">
        <v>117</v>
      </c>
      <c r="L201" s="37"/>
      <c r="M201" s="201" t="s">
        <v>17</v>
      </c>
      <c r="N201" s="202" t="s">
        <v>38</v>
      </c>
      <c r="O201" s="203">
        <v>1.1599999999999999</v>
      </c>
      <c r="P201" s="203">
        <f>O201*H201</f>
        <v>1.1599999999999999</v>
      </c>
      <c r="Q201" s="203">
        <v>0</v>
      </c>
      <c r="R201" s="203">
        <f>Q201*H201</f>
        <v>0</v>
      </c>
      <c r="S201" s="203">
        <v>0</v>
      </c>
      <c r="T201" s="204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05" t="s">
        <v>118</v>
      </c>
      <c r="AT201" s="205" t="s">
        <v>113</v>
      </c>
      <c r="AU201" s="205" t="s">
        <v>109</v>
      </c>
      <c r="AY201" s="16" t="s">
        <v>110</v>
      </c>
      <c r="BE201" s="206">
        <f>IF(N201="základní",J201,0)</f>
        <v>0</v>
      </c>
      <c r="BF201" s="206">
        <f>IF(N201="snížená",J201,0)</f>
        <v>536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16" t="s">
        <v>109</v>
      </c>
      <c r="BK201" s="206">
        <f>ROUND(I201*H201,2)</f>
        <v>536</v>
      </c>
      <c r="BL201" s="16" t="s">
        <v>118</v>
      </c>
      <c r="BM201" s="205" t="s">
        <v>515</v>
      </c>
    </row>
    <row r="202" s="2" customFormat="1" ht="16.5" customHeight="1">
      <c r="A202" s="31"/>
      <c r="B202" s="32"/>
      <c r="C202" s="207" t="s">
        <v>516</v>
      </c>
      <c r="D202" s="207" t="s">
        <v>120</v>
      </c>
      <c r="E202" s="208" t="s">
        <v>517</v>
      </c>
      <c r="F202" s="209" t="s">
        <v>518</v>
      </c>
      <c r="G202" s="210" t="s">
        <v>140</v>
      </c>
      <c r="H202" s="211">
        <v>1</v>
      </c>
      <c r="I202" s="212">
        <v>6329.6099999999997</v>
      </c>
      <c r="J202" s="212">
        <f>ROUND(I202*H202,2)</f>
        <v>6329.6099999999997</v>
      </c>
      <c r="K202" s="209" t="s">
        <v>17</v>
      </c>
      <c r="L202" s="213"/>
      <c r="M202" s="214" t="s">
        <v>17</v>
      </c>
      <c r="N202" s="215" t="s">
        <v>38</v>
      </c>
      <c r="O202" s="203">
        <v>0</v>
      </c>
      <c r="P202" s="203">
        <f>O202*H202</f>
        <v>0</v>
      </c>
      <c r="Q202" s="203">
        <v>0.025649999999999999</v>
      </c>
      <c r="R202" s="203">
        <f>Q202*H202</f>
        <v>0.025649999999999999</v>
      </c>
      <c r="S202" s="203">
        <v>0</v>
      </c>
      <c r="T202" s="204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05" t="s">
        <v>123</v>
      </c>
      <c r="AT202" s="205" t="s">
        <v>120</v>
      </c>
      <c r="AU202" s="205" t="s">
        <v>109</v>
      </c>
      <c r="AY202" s="16" t="s">
        <v>110</v>
      </c>
      <c r="BE202" s="206">
        <f>IF(N202="základní",J202,0)</f>
        <v>0</v>
      </c>
      <c r="BF202" s="206">
        <f>IF(N202="snížená",J202,0)</f>
        <v>6329.6099999999997</v>
      </c>
      <c r="BG202" s="206">
        <f>IF(N202="zákl. přenesená",J202,0)</f>
        <v>0</v>
      </c>
      <c r="BH202" s="206">
        <f>IF(N202="sníž. přenesená",J202,0)</f>
        <v>0</v>
      </c>
      <c r="BI202" s="206">
        <f>IF(N202="nulová",J202,0)</f>
        <v>0</v>
      </c>
      <c r="BJ202" s="16" t="s">
        <v>109</v>
      </c>
      <c r="BK202" s="206">
        <f>ROUND(I202*H202,2)</f>
        <v>6329.6099999999997</v>
      </c>
      <c r="BL202" s="16" t="s">
        <v>118</v>
      </c>
      <c r="BM202" s="205" t="s">
        <v>519</v>
      </c>
    </row>
    <row r="203" s="2" customFormat="1" ht="21.75" customHeight="1">
      <c r="A203" s="31"/>
      <c r="B203" s="32"/>
      <c r="C203" s="195" t="s">
        <v>520</v>
      </c>
      <c r="D203" s="195" t="s">
        <v>113</v>
      </c>
      <c r="E203" s="196" t="s">
        <v>521</v>
      </c>
      <c r="F203" s="197" t="s">
        <v>522</v>
      </c>
      <c r="G203" s="198" t="s">
        <v>140</v>
      </c>
      <c r="H203" s="199">
        <v>52</v>
      </c>
      <c r="I203" s="200">
        <v>68.599999999999994</v>
      </c>
      <c r="J203" s="200">
        <f>ROUND(I203*H203,2)</f>
        <v>3567.1999999999998</v>
      </c>
      <c r="K203" s="197" t="s">
        <v>117</v>
      </c>
      <c r="L203" s="37"/>
      <c r="M203" s="201" t="s">
        <v>17</v>
      </c>
      <c r="N203" s="202" t="s">
        <v>38</v>
      </c>
      <c r="O203" s="203">
        <v>0.19</v>
      </c>
      <c r="P203" s="203">
        <f>O203*H203</f>
        <v>9.8800000000000008</v>
      </c>
      <c r="Q203" s="203">
        <v>0</v>
      </c>
      <c r="R203" s="203">
        <f>Q203*H203</f>
        <v>0</v>
      </c>
      <c r="S203" s="203">
        <v>0</v>
      </c>
      <c r="T203" s="204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05" t="s">
        <v>118</v>
      </c>
      <c r="AT203" s="205" t="s">
        <v>113</v>
      </c>
      <c r="AU203" s="205" t="s">
        <v>109</v>
      </c>
      <c r="AY203" s="16" t="s">
        <v>110</v>
      </c>
      <c r="BE203" s="206">
        <f>IF(N203="základní",J203,0)</f>
        <v>0</v>
      </c>
      <c r="BF203" s="206">
        <f>IF(N203="snížená",J203,0)</f>
        <v>3567.1999999999998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16" t="s">
        <v>109</v>
      </c>
      <c r="BK203" s="206">
        <f>ROUND(I203*H203,2)</f>
        <v>3567.1999999999998</v>
      </c>
      <c r="BL203" s="16" t="s">
        <v>118</v>
      </c>
      <c r="BM203" s="205" t="s">
        <v>523</v>
      </c>
    </row>
    <row r="204" s="2" customFormat="1" ht="16.5" customHeight="1">
      <c r="A204" s="31"/>
      <c r="B204" s="32"/>
      <c r="C204" s="207" t="s">
        <v>524</v>
      </c>
      <c r="D204" s="207" t="s">
        <v>120</v>
      </c>
      <c r="E204" s="208" t="s">
        <v>525</v>
      </c>
      <c r="F204" s="209" t="s">
        <v>526</v>
      </c>
      <c r="G204" s="210" t="s">
        <v>140</v>
      </c>
      <c r="H204" s="211">
        <v>3</v>
      </c>
      <c r="I204" s="212">
        <v>145</v>
      </c>
      <c r="J204" s="212">
        <f>ROUND(I204*H204,2)</f>
        <v>435</v>
      </c>
      <c r="K204" s="209" t="s">
        <v>117</v>
      </c>
      <c r="L204" s="213"/>
      <c r="M204" s="214" t="s">
        <v>17</v>
      </c>
      <c r="N204" s="215" t="s">
        <v>38</v>
      </c>
      <c r="O204" s="203">
        <v>0</v>
      </c>
      <c r="P204" s="203">
        <f>O204*H204</f>
        <v>0</v>
      </c>
      <c r="Q204" s="203">
        <v>0.00040000000000000002</v>
      </c>
      <c r="R204" s="203">
        <f>Q204*H204</f>
        <v>0.0012000000000000001</v>
      </c>
      <c r="S204" s="203">
        <v>0</v>
      </c>
      <c r="T204" s="204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05" t="s">
        <v>123</v>
      </c>
      <c r="AT204" s="205" t="s">
        <v>120</v>
      </c>
      <c r="AU204" s="205" t="s">
        <v>109</v>
      </c>
      <c r="AY204" s="16" t="s">
        <v>110</v>
      </c>
      <c r="BE204" s="206">
        <f>IF(N204="základní",J204,0)</f>
        <v>0</v>
      </c>
      <c r="BF204" s="206">
        <f>IF(N204="snížená",J204,0)</f>
        <v>435</v>
      </c>
      <c r="BG204" s="206">
        <f>IF(N204="zákl. přenesená",J204,0)</f>
        <v>0</v>
      </c>
      <c r="BH204" s="206">
        <f>IF(N204="sníž. přenesená",J204,0)</f>
        <v>0</v>
      </c>
      <c r="BI204" s="206">
        <f>IF(N204="nulová",J204,0)</f>
        <v>0</v>
      </c>
      <c r="BJ204" s="16" t="s">
        <v>109</v>
      </c>
      <c r="BK204" s="206">
        <f>ROUND(I204*H204,2)</f>
        <v>435</v>
      </c>
      <c r="BL204" s="16" t="s">
        <v>118</v>
      </c>
      <c r="BM204" s="205" t="s">
        <v>527</v>
      </c>
    </row>
    <row r="205" s="2" customFormat="1" ht="16.5" customHeight="1">
      <c r="A205" s="31"/>
      <c r="B205" s="32"/>
      <c r="C205" s="207" t="s">
        <v>528</v>
      </c>
      <c r="D205" s="207" t="s">
        <v>120</v>
      </c>
      <c r="E205" s="208" t="s">
        <v>529</v>
      </c>
      <c r="F205" s="209" t="s">
        <v>530</v>
      </c>
      <c r="G205" s="210" t="s">
        <v>140</v>
      </c>
      <c r="H205" s="211">
        <v>13</v>
      </c>
      <c r="I205" s="212">
        <v>114</v>
      </c>
      <c r="J205" s="212">
        <f>ROUND(I205*H205,2)</f>
        <v>1482</v>
      </c>
      <c r="K205" s="209" t="s">
        <v>117</v>
      </c>
      <c r="L205" s="213"/>
      <c r="M205" s="214" t="s">
        <v>17</v>
      </c>
      <c r="N205" s="215" t="s">
        <v>38</v>
      </c>
      <c r="O205" s="203">
        <v>0</v>
      </c>
      <c r="P205" s="203">
        <f>O205*H205</f>
        <v>0</v>
      </c>
      <c r="Q205" s="203">
        <v>0.00040000000000000002</v>
      </c>
      <c r="R205" s="203">
        <f>Q205*H205</f>
        <v>0.0052000000000000006</v>
      </c>
      <c r="S205" s="203">
        <v>0</v>
      </c>
      <c r="T205" s="204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205" t="s">
        <v>123</v>
      </c>
      <c r="AT205" s="205" t="s">
        <v>120</v>
      </c>
      <c r="AU205" s="205" t="s">
        <v>109</v>
      </c>
      <c r="AY205" s="16" t="s">
        <v>110</v>
      </c>
      <c r="BE205" s="206">
        <f>IF(N205="základní",J205,0)</f>
        <v>0</v>
      </c>
      <c r="BF205" s="206">
        <f>IF(N205="snížená",J205,0)</f>
        <v>1482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6" t="s">
        <v>109</v>
      </c>
      <c r="BK205" s="206">
        <f>ROUND(I205*H205,2)</f>
        <v>1482</v>
      </c>
      <c r="BL205" s="16" t="s">
        <v>118</v>
      </c>
      <c r="BM205" s="205" t="s">
        <v>531</v>
      </c>
    </row>
    <row r="206" s="2" customFormat="1" ht="16.5" customHeight="1">
      <c r="A206" s="31"/>
      <c r="B206" s="32"/>
      <c r="C206" s="207" t="s">
        <v>532</v>
      </c>
      <c r="D206" s="207" t="s">
        <v>120</v>
      </c>
      <c r="E206" s="208" t="s">
        <v>533</v>
      </c>
      <c r="F206" s="209" t="s">
        <v>534</v>
      </c>
      <c r="G206" s="210" t="s">
        <v>140</v>
      </c>
      <c r="H206" s="211">
        <v>36</v>
      </c>
      <c r="I206" s="212">
        <v>114</v>
      </c>
      <c r="J206" s="212">
        <f>ROUND(I206*H206,2)</f>
        <v>4104</v>
      </c>
      <c r="K206" s="209" t="s">
        <v>117</v>
      </c>
      <c r="L206" s="213"/>
      <c r="M206" s="214" t="s">
        <v>17</v>
      </c>
      <c r="N206" s="215" t="s">
        <v>38</v>
      </c>
      <c r="O206" s="203">
        <v>0</v>
      </c>
      <c r="P206" s="203">
        <f>O206*H206</f>
        <v>0</v>
      </c>
      <c r="Q206" s="203">
        <v>0.00040000000000000002</v>
      </c>
      <c r="R206" s="203">
        <f>Q206*H206</f>
        <v>0.014400000000000001</v>
      </c>
      <c r="S206" s="203">
        <v>0</v>
      </c>
      <c r="T206" s="204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05" t="s">
        <v>123</v>
      </c>
      <c r="AT206" s="205" t="s">
        <v>120</v>
      </c>
      <c r="AU206" s="205" t="s">
        <v>109</v>
      </c>
      <c r="AY206" s="16" t="s">
        <v>110</v>
      </c>
      <c r="BE206" s="206">
        <f>IF(N206="základní",J206,0)</f>
        <v>0</v>
      </c>
      <c r="BF206" s="206">
        <f>IF(N206="snížená",J206,0)</f>
        <v>4104</v>
      </c>
      <c r="BG206" s="206">
        <f>IF(N206="zákl. přenesená",J206,0)</f>
        <v>0</v>
      </c>
      <c r="BH206" s="206">
        <f>IF(N206="sníž. přenesená",J206,0)</f>
        <v>0</v>
      </c>
      <c r="BI206" s="206">
        <f>IF(N206="nulová",J206,0)</f>
        <v>0</v>
      </c>
      <c r="BJ206" s="16" t="s">
        <v>109</v>
      </c>
      <c r="BK206" s="206">
        <f>ROUND(I206*H206,2)</f>
        <v>4104</v>
      </c>
      <c r="BL206" s="16" t="s">
        <v>118</v>
      </c>
      <c r="BM206" s="205" t="s">
        <v>535</v>
      </c>
    </row>
    <row r="207" s="2" customFormat="1" ht="21.75" customHeight="1">
      <c r="A207" s="31"/>
      <c r="B207" s="32"/>
      <c r="C207" s="195" t="s">
        <v>536</v>
      </c>
      <c r="D207" s="195" t="s">
        <v>113</v>
      </c>
      <c r="E207" s="196" t="s">
        <v>505</v>
      </c>
      <c r="F207" s="197" t="s">
        <v>506</v>
      </c>
      <c r="G207" s="198" t="s">
        <v>140</v>
      </c>
      <c r="H207" s="199">
        <v>1</v>
      </c>
      <c r="I207" s="200">
        <v>169</v>
      </c>
      <c r="J207" s="200">
        <f>ROUND(I207*H207,2)</f>
        <v>169</v>
      </c>
      <c r="K207" s="197" t="s">
        <v>117</v>
      </c>
      <c r="L207" s="37"/>
      <c r="M207" s="201" t="s">
        <v>17</v>
      </c>
      <c r="N207" s="202" t="s">
        <v>38</v>
      </c>
      <c r="O207" s="203">
        <v>0.46700000000000003</v>
      </c>
      <c r="P207" s="203">
        <f>O207*H207</f>
        <v>0.46700000000000003</v>
      </c>
      <c r="Q207" s="203">
        <v>0</v>
      </c>
      <c r="R207" s="203">
        <f>Q207*H207</f>
        <v>0</v>
      </c>
      <c r="S207" s="203">
        <v>0</v>
      </c>
      <c r="T207" s="204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05" t="s">
        <v>118</v>
      </c>
      <c r="AT207" s="205" t="s">
        <v>113</v>
      </c>
      <c r="AU207" s="205" t="s">
        <v>109</v>
      </c>
      <c r="AY207" s="16" t="s">
        <v>110</v>
      </c>
      <c r="BE207" s="206">
        <f>IF(N207="základní",J207,0)</f>
        <v>0</v>
      </c>
      <c r="BF207" s="206">
        <f>IF(N207="snížená",J207,0)</f>
        <v>169</v>
      </c>
      <c r="BG207" s="206">
        <f>IF(N207="zákl. přenesená",J207,0)</f>
        <v>0</v>
      </c>
      <c r="BH207" s="206">
        <f>IF(N207="sníž. přenesená",J207,0)</f>
        <v>0</v>
      </c>
      <c r="BI207" s="206">
        <f>IF(N207="nulová",J207,0)</f>
        <v>0</v>
      </c>
      <c r="BJ207" s="16" t="s">
        <v>109</v>
      </c>
      <c r="BK207" s="206">
        <f>ROUND(I207*H207,2)</f>
        <v>169</v>
      </c>
      <c r="BL207" s="16" t="s">
        <v>118</v>
      </c>
      <c r="BM207" s="205" t="s">
        <v>537</v>
      </c>
    </row>
    <row r="208" s="2" customFormat="1" ht="16.5" customHeight="1">
      <c r="A208" s="31"/>
      <c r="B208" s="32"/>
      <c r="C208" s="207" t="s">
        <v>538</v>
      </c>
      <c r="D208" s="207" t="s">
        <v>120</v>
      </c>
      <c r="E208" s="208" t="s">
        <v>539</v>
      </c>
      <c r="F208" s="209" t="s">
        <v>540</v>
      </c>
      <c r="G208" s="210" t="s">
        <v>140</v>
      </c>
      <c r="H208" s="211">
        <v>1</v>
      </c>
      <c r="I208" s="212">
        <v>744.82000000000005</v>
      </c>
      <c r="J208" s="212">
        <f>ROUND(I208*H208,2)</f>
        <v>744.82000000000005</v>
      </c>
      <c r="K208" s="209" t="s">
        <v>17</v>
      </c>
      <c r="L208" s="213"/>
      <c r="M208" s="214" t="s">
        <v>17</v>
      </c>
      <c r="N208" s="215" t="s">
        <v>38</v>
      </c>
      <c r="O208" s="203">
        <v>0</v>
      </c>
      <c r="P208" s="203">
        <f>O208*H208</f>
        <v>0</v>
      </c>
      <c r="Q208" s="203">
        <v>0.00040000000000000002</v>
      </c>
      <c r="R208" s="203">
        <f>Q208*H208</f>
        <v>0.00040000000000000002</v>
      </c>
      <c r="S208" s="203">
        <v>0</v>
      </c>
      <c r="T208" s="204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05" t="s">
        <v>123</v>
      </c>
      <c r="AT208" s="205" t="s">
        <v>120</v>
      </c>
      <c r="AU208" s="205" t="s">
        <v>109</v>
      </c>
      <c r="AY208" s="16" t="s">
        <v>110</v>
      </c>
      <c r="BE208" s="206">
        <f>IF(N208="základní",J208,0)</f>
        <v>0</v>
      </c>
      <c r="BF208" s="206">
        <f>IF(N208="snížená",J208,0)</f>
        <v>744.82000000000005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16" t="s">
        <v>109</v>
      </c>
      <c r="BK208" s="206">
        <f>ROUND(I208*H208,2)</f>
        <v>744.82000000000005</v>
      </c>
      <c r="BL208" s="16" t="s">
        <v>118</v>
      </c>
      <c r="BM208" s="205" t="s">
        <v>541</v>
      </c>
    </row>
    <row r="209" s="2" customFormat="1" ht="21.75" customHeight="1">
      <c r="A209" s="31"/>
      <c r="B209" s="32"/>
      <c r="C209" s="195" t="s">
        <v>542</v>
      </c>
      <c r="D209" s="195" t="s">
        <v>113</v>
      </c>
      <c r="E209" s="196" t="s">
        <v>543</v>
      </c>
      <c r="F209" s="197" t="s">
        <v>544</v>
      </c>
      <c r="G209" s="198" t="s">
        <v>140</v>
      </c>
      <c r="H209" s="199">
        <v>7</v>
      </c>
      <c r="I209" s="200">
        <v>105</v>
      </c>
      <c r="J209" s="200">
        <f>ROUND(I209*H209,2)</f>
        <v>735</v>
      </c>
      <c r="K209" s="197" t="s">
        <v>117</v>
      </c>
      <c r="L209" s="37"/>
      <c r="M209" s="201" t="s">
        <v>17</v>
      </c>
      <c r="N209" s="202" t="s">
        <v>38</v>
      </c>
      <c r="O209" s="203">
        <v>0.29099999999999998</v>
      </c>
      <c r="P209" s="203">
        <f>O209*H209</f>
        <v>2.0369999999999999</v>
      </c>
      <c r="Q209" s="203">
        <v>0</v>
      </c>
      <c r="R209" s="203">
        <f>Q209*H209</f>
        <v>0</v>
      </c>
      <c r="S209" s="203">
        <v>0</v>
      </c>
      <c r="T209" s="204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205" t="s">
        <v>118</v>
      </c>
      <c r="AT209" s="205" t="s">
        <v>113</v>
      </c>
      <c r="AU209" s="205" t="s">
        <v>109</v>
      </c>
      <c r="AY209" s="16" t="s">
        <v>110</v>
      </c>
      <c r="BE209" s="206">
        <f>IF(N209="základní",J209,0)</f>
        <v>0</v>
      </c>
      <c r="BF209" s="206">
        <f>IF(N209="snížená",J209,0)</f>
        <v>735</v>
      </c>
      <c r="BG209" s="206">
        <f>IF(N209="zákl. přenesená",J209,0)</f>
        <v>0</v>
      </c>
      <c r="BH209" s="206">
        <f>IF(N209="sníž. přenesená",J209,0)</f>
        <v>0</v>
      </c>
      <c r="BI209" s="206">
        <f>IF(N209="nulová",J209,0)</f>
        <v>0</v>
      </c>
      <c r="BJ209" s="16" t="s">
        <v>109</v>
      </c>
      <c r="BK209" s="206">
        <f>ROUND(I209*H209,2)</f>
        <v>735</v>
      </c>
      <c r="BL209" s="16" t="s">
        <v>118</v>
      </c>
      <c r="BM209" s="205" t="s">
        <v>545</v>
      </c>
    </row>
    <row r="210" s="2" customFormat="1" ht="16.5" customHeight="1">
      <c r="A210" s="31"/>
      <c r="B210" s="32"/>
      <c r="C210" s="207" t="s">
        <v>546</v>
      </c>
      <c r="D210" s="207" t="s">
        <v>120</v>
      </c>
      <c r="E210" s="208" t="s">
        <v>547</v>
      </c>
      <c r="F210" s="209" t="s">
        <v>548</v>
      </c>
      <c r="G210" s="210" t="s">
        <v>140</v>
      </c>
      <c r="H210" s="211">
        <v>7</v>
      </c>
      <c r="I210" s="212">
        <v>1878.1500000000001</v>
      </c>
      <c r="J210" s="212">
        <f>ROUND(I210*H210,2)</f>
        <v>13147.049999999999</v>
      </c>
      <c r="K210" s="209" t="s">
        <v>17</v>
      </c>
      <c r="L210" s="213"/>
      <c r="M210" s="214" t="s">
        <v>17</v>
      </c>
      <c r="N210" s="215" t="s">
        <v>38</v>
      </c>
      <c r="O210" s="203">
        <v>0</v>
      </c>
      <c r="P210" s="203">
        <f>O210*H210</f>
        <v>0</v>
      </c>
      <c r="Q210" s="203">
        <v>0.00025999999999999998</v>
      </c>
      <c r="R210" s="203">
        <f>Q210*H210</f>
        <v>0.0018199999999999998</v>
      </c>
      <c r="S210" s="203">
        <v>0</v>
      </c>
      <c r="T210" s="204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05" t="s">
        <v>123</v>
      </c>
      <c r="AT210" s="205" t="s">
        <v>120</v>
      </c>
      <c r="AU210" s="205" t="s">
        <v>109</v>
      </c>
      <c r="AY210" s="16" t="s">
        <v>110</v>
      </c>
      <c r="BE210" s="206">
        <f>IF(N210="základní",J210,0)</f>
        <v>0</v>
      </c>
      <c r="BF210" s="206">
        <f>IF(N210="snížená",J210,0)</f>
        <v>13147.049999999999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6" t="s">
        <v>109</v>
      </c>
      <c r="BK210" s="206">
        <f>ROUND(I210*H210,2)</f>
        <v>13147.049999999999</v>
      </c>
      <c r="BL210" s="16" t="s">
        <v>118</v>
      </c>
      <c r="BM210" s="205" t="s">
        <v>549</v>
      </c>
    </row>
    <row r="211" s="2" customFormat="1" ht="21.75" customHeight="1">
      <c r="A211" s="31"/>
      <c r="B211" s="32"/>
      <c r="C211" s="195" t="s">
        <v>550</v>
      </c>
      <c r="D211" s="195" t="s">
        <v>113</v>
      </c>
      <c r="E211" s="196" t="s">
        <v>551</v>
      </c>
      <c r="F211" s="197" t="s">
        <v>552</v>
      </c>
      <c r="G211" s="198" t="s">
        <v>140</v>
      </c>
      <c r="H211" s="199">
        <v>6</v>
      </c>
      <c r="I211" s="200">
        <v>207</v>
      </c>
      <c r="J211" s="200">
        <f>ROUND(I211*H211,2)</f>
        <v>1242</v>
      </c>
      <c r="K211" s="197" t="s">
        <v>117</v>
      </c>
      <c r="L211" s="37"/>
      <c r="M211" s="201" t="s">
        <v>17</v>
      </c>
      <c r="N211" s="202" t="s">
        <v>38</v>
      </c>
      <c r="O211" s="203">
        <v>0.57299999999999995</v>
      </c>
      <c r="P211" s="203">
        <f>O211*H211</f>
        <v>3.4379999999999997</v>
      </c>
      <c r="Q211" s="203">
        <v>0</v>
      </c>
      <c r="R211" s="203">
        <f>Q211*H211</f>
        <v>0</v>
      </c>
      <c r="S211" s="203">
        <v>0</v>
      </c>
      <c r="T211" s="204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205" t="s">
        <v>118</v>
      </c>
      <c r="AT211" s="205" t="s">
        <v>113</v>
      </c>
      <c r="AU211" s="205" t="s">
        <v>109</v>
      </c>
      <c r="AY211" s="16" t="s">
        <v>110</v>
      </c>
      <c r="BE211" s="206">
        <f>IF(N211="základní",J211,0)</f>
        <v>0</v>
      </c>
      <c r="BF211" s="206">
        <f>IF(N211="snížená",J211,0)</f>
        <v>1242</v>
      </c>
      <c r="BG211" s="206">
        <f>IF(N211="zákl. přenesená",J211,0)</f>
        <v>0</v>
      </c>
      <c r="BH211" s="206">
        <f>IF(N211="sníž. přenesená",J211,0)</f>
        <v>0</v>
      </c>
      <c r="BI211" s="206">
        <f>IF(N211="nulová",J211,0)</f>
        <v>0</v>
      </c>
      <c r="BJ211" s="16" t="s">
        <v>109</v>
      </c>
      <c r="BK211" s="206">
        <f>ROUND(I211*H211,2)</f>
        <v>1242</v>
      </c>
      <c r="BL211" s="16" t="s">
        <v>118</v>
      </c>
      <c r="BM211" s="205" t="s">
        <v>553</v>
      </c>
    </row>
    <row r="212" s="2" customFormat="1" ht="16.5" customHeight="1">
      <c r="A212" s="31"/>
      <c r="B212" s="32"/>
      <c r="C212" s="207" t="s">
        <v>554</v>
      </c>
      <c r="D212" s="207" t="s">
        <v>120</v>
      </c>
      <c r="E212" s="208" t="s">
        <v>555</v>
      </c>
      <c r="F212" s="209" t="s">
        <v>556</v>
      </c>
      <c r="G212" s="210" t="s">
        <v>140</v>
      </c>
      <c r="H212" s="211">
        <v>6</v>
      </c>
      <c r="I212" s="212">
        <v>1376.3199999999999</v>
      </c>
      <c r="J212" s="212">
        <f>ROUND(I212*H212,2)</f>
        <v>8257.9200000000001</v>
      </c>
      <c r="K212" s="209" t="s">
        <v>17</v>
      </c>
      <c r="L212" s="213"/>
      <c r="M212" s="214" t="s">
        <v>17</v>
      </c>
      <c r="N212" s="215" t="s">
        <v>38</v>
      </c>
      <c r="O212" s="203">
        <v>0</v>
      </c>
      <c r="P212" s="203">
        <f>O212*H212</f>
        <v>0</v>
      </c>
      <c r="Q212" s="203">
        <v>0.00038000000000000002</v>
      </c>
      <c r="R212" s="203">
        <f>Q212*H212</f>
        <v>0.0022799999999999999</v>
      </c>
      <c r="S212" s="203">
        <v>0</v>
      </c>
      <c r="T212" s="204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05" t="s">
        <v>123</v>
      </c>
      <c r="AT212" s="205" t="s">
        <v>120</v>
      </c>
      <c r="AU212" s="205" t="s">
        <v>109</v>
      </c>
      <c r="AY212" s="16" t="s">
        <v>110</v>
      </c>
      <c r="BE212" s="206">
        <f>IF(N212="základní",J212,0)</f>
        <v>0</v>
      </c>
      <c r="BF212" s="206">
        <f>IF(N212="snížená",J212,0)</f>
        <v>8257.9200000000001</v>
      </c>
      <c r="BG212" s="206">
        <f>IF(N212="zákl. přenesená",J212,0)</f>
        <v>0</v>
      </c>
      <c r="BH212" s="206">
        <f>IF(N212="sníž. přenesená",J212,0)</f>
        <v>0</v>
      </c>
      <c r="BI212" s="206">
        <f>IF(N212="nulová",J212,0)</f>
        <v>0</v>
      </c>
      <c r="BJ212" s="16" t="s">
        <v>109</v>
      </c>
      <c r="BK212" s="206">
        <f>ROUND(I212*H212,2)</f>
        <v>8257.9200000000001</v>
      </c>
      <c r="BL212" s="16" t="s">
        <v>118</v>
      </c>
      <c r="BM212" s="205" t="s">
        <v>557</v>
      </c>
    </row>
    <row r="213" s="2" customFormat="1" ht="33" customHeight="1">
      <c r="A213" s="31"/>
      <c r="B213" s="32"/>
      <c r="C213" s="195" t="s">
        <v>558</v>
      </c>
      <c r="D213" s="195" t="s">
        <v>113</v>
      </c>
      <c r="E213" s="196" t="s">
        <v>559</v>
      </c>
      <c r="F213" s="197" t="s">
        <v>560</v>
      </c>
      <c r="G213" s="198" t="s">
        <v>140</v>
      </c>
      <c r="H213" s="199">
        <v>3</v>
      </c>
      <c r="I213" s="200">
        <v>137</v>
      </c>
      <c r="J213" s="200">
        <f>ROUND(I213*H213,2)</f>
        <v>411</v>
      </c>
      <c r="K213" s="197" t="s">
        <v>117</v>
      </c>
      <c r="L213" s="37"/>
      <c r="M213" s="201" t="s">
        <v>17</v>
      </c>
      <c r="N213" s="202" t="s">
        <v>38</v>
      </c>
      <c r="O213" s="203">
        <v>0.379</v>
      </c>
      <c r="P213" s="203">
        <f>O213*H213</f>
        <v>1.137</v>
      </c>
      <c r="Q213" s="203">
        <v>0</v>
      </c>
      <c r="R213" s="203">
        <f>Q213*H213</f>
        <v>0</v>
      </c>
      <c r="S213" s="203">
        <v>0</v>
      </c>
      <c r="T213" s="204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205" t="s">
        <v>118</v>
      </c>
      <c r="AT213" s="205" t="s">
        <v>113</v>
      </c>
      <c r="AU213" s="205" t="s">
        <v>109</v>
      </c>
      <c r="AY213" s="16" t="s">
        <v>110</v>
      </c>
      <c r="BE213" s="206">
        <f>IF(N213="základní",J213,0)</f>
        <v>0</v>
      </c>
      <c r="BF213" s="206">
        <f>IF(N213="snížená",J213,0)</f>
        <v>411</v>
      </c>
      <c r="BG213" s="206">
        <f>IF(N213="zákl. přenesená",J213,0)</f>
        <v>0</v>
      </c>
      <c r="BH213" s="206">
        <f>IF(N213="sníž. přenesená",J213,0)</f>
        <v>0</v>
      </c>
      <c r="BI213" s="206">
        <f>IF(N213="nulová",J213,0)</f>
        <v>0</v>
      </c>
      <c r="BJ213" s="16" t="s">
        <v>109</v>
      </c>
      <c r="BK213" s="206">
        <f>ROUND(I213*H213,2)</f>
        <v>411</v>
      </c>
      <c r="BL213" s="16" t="s">
        <v>118</v>
      </c>
      <c r="BM213" s="205" t="s">
        <v>561</v>
      </c>
    </row>
    <row r="214" s="2" customFormat="1" ht="16.5" customHeight="1">
      <c r="A214" s="31"/>
      <c r="B214" s="32"/>
      <c r="C214" s="207" t="s">
        <v>562</v>
      </c>
      <c r="D214" s="207" t="s">
        <v>120</v>
      </c>
      <c r="E214" s="208" t="s">
        <v>563</v>
      </c>
      <c r="F214" s="209" t="s">
        <v>564</v>
      </c>
      <c r="G214" s="210" t="s">
        <v>140</v>
      </c>
      <c r="H214" s="211">
        <v>1</v>
      </c>
      <c r="I214" s="212">
        <v>9304.1499999999996</v>
      </c>
      <c r="J214" s="212">
        <f>ROUND(I214*H214,2)</f>
        <v>9304.1499999999996</v>
      </c>
      <c r="K214" s="209" t="s">
        <v>17</v>
      </c>
      <c r="L214" s="213"/>
      <c r="M214" s="214" t="s">
        <v>17</v>
      </c>
      <c r="N214" s="215" t="s">
        <v>38</v>
      </c>
      <c r="O214" s="203">
        <v>0</v>
      </c>
      <c r="P214" s="203">
        <f>O214*H214</f>
        <v>0</v>
      </c>
      <c r="Q214" s="203">
        <v>0.0010300000000000001</v>
      </c>
      <c r="R214" s="203">
        <f>Q214*H214</f>
        <v>0.0010300000000000001</v>
      </c>
      <c r="S214" s="203">
        <v>0</v>
      </c>
      <c r="T214" s="204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205" t="s">
        <v>123</v>
      </c>
      <c r="AT214" s="205" t="s">
        <v>120</v>
      </c>
      <c r="AU214" s="205" t="s">
        <v>109</v>
      </c>
      <c r="AY214" s="16" t="s">
        <v>110</v>
      </c>
      <c r="BE214" s="206">
        <f>IF(N214="základní",J214,0)</f>
        <v>0</v>
      </c>
      <c r="BF214" s="206">
        <f>IF(N214="snížená",J214,0)</f>
        <v>9304.1499999999996</v>
      </c>
      <c r="BG214" s="206">
        <f>IF(N214="zákl. přenesená",J214,0)</f>
        <v>0</v>
      </c>
      <c r="BH214" s="206">
        <f>IF(N214="sníž. přenesená",J214,0)</f>
        <v>0</v>
      </c>
      <c r="BI214" s="206">
        <f>IF(N214="nulová",J214,0)</f>
        <v>0</v>
      </c>
      <c r="BJ214" s="16" t="s">
        <v>109</v>
      </c>
      <c r="BK214" s="206">
        <f>ROUND(I214*H214,2)</f>
        <v>9304.1499999999996</v>
      </c>
      <c r="BL214" s="16" t="s">
        <v>118</v>
      </c>
      <c r="BM214" s="205" t="s">
        <v>565</v>
      </c>
    </row>
    <row r="215" s="2" customFormat="1" ht="21.75" customHeight="1">
      <c r="A215" s="31"/>
      <c r="B215" s="32"/>
      <c r="C215" s="195" t="s">
        <v>566</v>
      </c>
      <c r="D215" s="195" t="s">
        <v>113</v>
      </c>
      <c r="E215" s="196" t="s">
        <v>567</v>
      </c>
      <c r="F215" s="197" t="s">
        <v>568</v>
      </c>
      <c r="G215" s="198" t="s">
        <v>140</v>
      </c>
      <c r="H215" s="199">
        <v>1</v>
      </c>
      <c r="I215" s="200">
        <v>113</v>
      </c>
      <c r="J215" s="200">
        <f>ROUND(I215*H215,2)</f>
        <v>113</v>
      </c>
      <c r="K215" s="197" t="s">
        <v>117</v>
      </c>
      <c r="L215" s="37"/>
      <c r="M215" s="201" t="s">
        <v>17</v>
      </c>
      <c r="N215" s="202" t="s">
        <v>38</v>
      </c>
      <c r="O215" s="203">
        <v>0.313</v>
      </c>
      <c r="P215" s="203">
        <f>O215*H215</f>
        <v>0.313</v>
      </c>
      <c r="Q215" s="203">
        <v>0</v>
      </c>
      <c r="R215" s="203">
        <f>Q215*H215</f>
        <v>0</v>
      </c>
      <c r="S215" s="203">
        <v>0</v>
      </c>
      <c r="T215" s="204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205" t="s">
        <v>118</v>
      </c>
      <c r="AT215" s="205" t="s">
        <v>113</v>
      </c>
      <c r="AU215" s="205" t="s">
        <v>109</v>
      </c>
      <c r="AY215" s="16" t="s">
        <v>110</v>
      </c>
      <c r="BE215" s="206">
        <f>IF(N215="základní",J215,0)</f>
        <v>0</v>
      </c>
      <c r="BF215" s="206">
        <f>IF(N215="snížená",J215,0)</f>
        <v>113</v>
      </c>
      <c r="BG215" s="206">
        <f>IF(N215="zákl. přenesená",J215,0)</f>
        <v>0</v>
      </c>
      <c r="BH215" s="206">
        <f>IF(N215="sníž. přenesená",J215,0)</f>
        <v>0</v>
      </c>
      <c r="BI215" s="206">
        <f>IF(N215="nulová",J215,0)</f>
        <v>0</v>
      </c>
      <c r="BJ215" s="16" t="s">
        <v>109</v>
      </c>
      <c r="BK215" s="206">
        <f>ROUND(I215*H215,2)</f>
        <v>113</v>
      </c>
      <c r="BL215" s="16" t="s">
        <v>118</v>
      </c>
      <c r="BM215" s="205" t="s">
        <v>569</v>
      </c>
    </row>
    <row r="216" s="2" customFormat="1" ht="16.5" customHeight="1">
      <c r="A216" s="31"/>
      <c r="B216" s="32"/>
      <c r="C216" s="207" t="s">
        <v>570</v>
      </c>
      <c r="D216" s="207" t="s">
        <v>120</v>
      </c>
      <c r="E216" s="208" t="s">
        <v>571</v>
      </c>
      <c r="F216" s="209" t="s">
        <v>572</v>
      </c>
      <c r="G216" s="210" t="s">
        <v>140</v>
      </c>
      <c r="H216" s="211">
        <v>1</v>
      </c>
      <c r="I216" s="212">
        <v>532.55999999999995</v>
      </c>
      <c r="J216" s="212">
        <f>ROUND(I216*H216,2)</f>
        <v>532.55999999999995</v>
      </c>
      <c r="K216" s="209" t="s">
        <v>17</v>
      </c>
      <c r="L216" s="213"/>
      <c r="M216" s="214" t="s">
        <v>17</v>
      </c>
      <c r="N216" s="215" t="s">
        <v>38</v>
      </c>
      <c r="O216" s="203">
        <v>0</v>
      </c>
      <c r="P216" s="203">
        <f>O216*H216</f>
        <v>0</v>
      </c>
      <c r="Q216" s="203">
        <v>0.00013999999999999999</v>
      </c>
      <c r="R216" s="203">
        <f>Q216*H216</f>
        <v>0.00013999999999999999</v>
      </c>
      <c r="S216" s="203">
        <v>0</v>
      </c>
      <c r="T216" s="204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05" t="s">
        <v>123</v>
      </c>
      <c r="AT216" s="205" t="s">
        <v>120</v>
      </c>
      <c r="AU216" s="205" t="s">
        <v>109</v>
      </c>
      <c r="AY216" s="16" t="s">
        <v>110</v>
      </c>
      <c r="BE216" s="206">
        <f>IF(N216="základní",J216,0)</f>
        <v>0</v>
      </c>
      <c r="BF216" s="206">
        <f>IF(N216="snížená",J216,0)</f>
        <v>532.55999999999995</v>
      </c>
      <c r="BG216" s="206">
        <f>IF(N216="zákl. přenesená",J216,0)</f>
        <v>0</v>
      </c>
      <c r="BH216" s="206">
        <f>IF(N216="sníž. přenesená",J216,0)</f>
        <v>0</v>
      </c>
      <c r="BI216" s="206">
        <f>IF(N216="nulová",J216,0)</f>
        <v>0</v>
      </c>
      <c r="BJ216" s="16" t="s">
        <v>109</v>
      </c>
      <c r="BK216" s="206">
        <f>ROUND(I216*H216,2)</f>
        <v>532.55999999999995</v>
      </c>
      <c r="BL216" s="16" t="s">
        <v>118</v>
      </c>
      <c r="BM216" s="205" t="s">
        <v>573</v>
      </c>
    </row>
    <row r="217" s="2" customFormat="1" ht="16.5" customHeight="1">
      <c r="A217" s="31"/>
      <c r="B217" s="32"/>
      <c r="C217" s="195" t="s">
        <v>574</v>
      </c>
      <c r="D217" s="195" t="s">
        <v>113</v>
      </c>
      <c r="E217" s="196" t="s">
        <v>575</v>
      </c>
      <c r="F217" s="197" t="s">
        <v>576</v>
      </c>
      <c r="G217" s="198" t="s">
        <v>140</v>
      </c>
      <c r="H217" s="199">
        <v>4</v>
      </c>
      <c r="I217" s="200">
        <v>238</v>
      </c>
      <c r="J217" s="200">
        <f>ROUND(I217*H217,2)</f>
        <v>952</v>
      </c>
      <c r="K217" s="197" t="s">
        <v>17</v>
      </c>
      <c r="L217" s="37"/>
      <c r="M217" s="201" t="s">
        <v>17</v>
      </c>
      <c r="N217" s="202" t="s">
        <v>38</v>
      </c>
      <c r="O217" s="203">
        <v>0.58999999999999997</v>
      </c>
      <c r="P217" s="203">
        <f>O217*H217</f>
        <v>2.3599999999999999</v>
      </c>
      <c r="Q217" s="203">
        <v>0</v>
      </c>
      <c r="R217" s="203">
        <f>Q217*H217</f>
        <v>0</v>
      </c>
      <c r="S217" s="203">
        <v>0</v>
      </c>
      <c r="T217" s="204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205" t="s">
        <v>118</v>
      </c>
      <c r="AT217" s="205" t="s">
        <v>113</v>
      </c>
      <c r="AU217" s="205" t="s">
        <v>109</v>
      </c>
      <c r="AY217" s="16" t="s">
        <v>110</v>
      </c>
      <c r="BE217" s="206">
        <f>IF(N217="základní",J217,0)</f>
        <v>0</v>
      </c>
      <c r="BF217" s="206">
        <f>IF(N217="snížená",J217,0)</f>
        <v>952</v>
      </c>
      <c r="BG217" s="206">
        <f>IF(N217="zákl. přenesená",J217,0)</f>
        <v>0</v>
      </c>
      <c r="BH217" s="206">
        <f>IF(N217="sníž. přenesená",J217,0)</f>
        <v>0</v>
      </c>
      <c r="BI217" s="206">
        <f>IF(N217="nulová",J217,0)</f>
        <v>0</v>
      </c>
      <c r="BJ217" s="16" t="s">
        <v>109</v>
      </c>
      <c r="BK217" s="206">
        <f>ROUND(I217*H217,2)</f>
        <v>952</v>
      </c>
      <c r="BL217" s="16" t="s">
        <v>118</v>
      </c>
      <c r="BM217" s="205" t="s">
        <v>577</v>
      </c>
    </row>
    <row r="218" s="2" customFormat="1" ht="16.5" customHeight="1">
      <c r="A218" s="31"/>
      <c r="B218" s="32"/>
      <c r="C218" s="207" t="s">
        <v>578</v>
      </c>
      <c r="D218" s="207" t="s">
        <v>120</v>
      </c>
      <c r="E218" s="208" t="s">
        <v>579</v>
      </c>
      <c r="F218" s="209" t="s">
        <v>580</v>
      </c>
      <c r="G218" s="210" t="s">
        <v>140</v>
      </c>
      <c r="H218" s="211">
        <v>4</v>
      </c>
      <c r="I218" s="212">
        <v>355.5</v>
      </c>
      <c r="J218" s="212">
        <f>ROUND(I218*H218,2)</f>
        <v>1422</v>
      </c>
      <c r="K218" s="209" t="s">
        <v>17</v>
      </c>
      <c r="L218" s="213"/>
      <c r="M218" s="214" t="s">
        <v>17</v>
      </c>
      <c r="N218" s="215" t="s">
        <v>38</v>
      </c>
      <c r="O218" s="203">
        <v>0</v>
      </c>
      <c r="P218" s="203">
        <f>O218*H218</f>
        <v>0</v>
      </c>
      <c r="Q218" s="203">
        <v>0.00012999999999999999</v>
      </c>
      <c r="R218" s="203">
        <f>Q218*H218</f>
        <v>0.00051999999999999995</v>
      </c>
      <c r="S218" s="203">
        <v>0</v>
      </c>
      <c r="T218" s="204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205" t="s">
        <v>123</v>
      </c>
      <c r="AT218" s="205" t="s">
        <v>120</v>
      </c>
      <c r="AU218" s="205" t="s">
        <v>109</v>
      </c>
      <c r="AY218" s="16" t="s">
        <v>110</v>
      </c>
      <c r="BE218" s="206">
        <f>IF(N218="základní",J218,0)</f>
        <v>0</v>
      </c>
      <c r="BF218" s="206">
        <f>IF(N218="snížená",J218,0)</f>
        <v>1422</v>
      </c>
      <c r="BG218" s="206">
        <f>IF(N218="zákl. přenesená",J218,0)</f>
        <v>0</v>
      </c>
      <c r="BH218" s="206">
        <f>IF(N218="sníž. přenesená",J218,0)</f>
        <v>0</v>
      </c>
      <c r="BI218" s="206">
        <f>IF(N218="nulová",J218,0)</f>
        <v>0</v>
      </c>
      <c r="BJ218" s="16" t="s">
        <v>109</v>
      </c>
      <c r="BK218" s="206">
        <f>ROUND(I218*H218,2)</f>
        <v>1422</v>
      </c>
      <c r="BL218" s="16" t="s">
        <v>118</v>
      </c>
      <c r="BM218" s="205" t="s">
        <v>581</v>
      </c>
    </row>
    <row r="219" s="2" customFormat="1" ht="21.75" customHeight="1">
      <c r="A219" s="31"/>
      <c r="B219" s="32"/>
      <c r="C219" s="195" t="s">
        <v>582</v>
      </c>
      <c r="D219" s="195" t="s">
        <v>113</v>
      </c>
      <c r="E219" s="196" t="s">
        <v>583</v>
      </c>
      <c r="F219" s="197" t="s">
        <v>584</v>
      </c>
      <c r="G219" s="198" t="s">
        <v>140</v>
      </c>
      <c r="H219" s="199">
        <v>1</v>
      </c>
      <c r="I219" s="200">
        <v>128</v>
      </c>
      <c r="J219" s="200">
        <f>ROUND(I219*H219,2)</f>
        <v>128</v>
      </c>
      <c r="K219" s="197" t="s">
        <v>117</v>
      </c>
      <c r="L219" s="37"/>
      <c r="M219" s="201" t="s">
        <v>17</v>
      </c>
      <c r="N219" s="202" t="s">
        <v>38</v>
      </c>
      <c r="O219" s="203">
        <v>0.318</v>
      </c>
      <c r="P219" s="203">
        <f>O219*H219</f>
        <v>0.318</v>
      </c>
      <c r="Q219" s="203">
        <v>0</v>
      </c>
      <c r="R219" s="203">
        <f>Q219*H219</f>
        <v>0</v>
      </c>
      <c r="S219" s="203">
        <v>0</v>
      </c>
      <c r="T219" s="204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05" t="s">
        <v>118</v>
      </c>
      <c r="AT219" s="205" t="s">
        <v>113</v>
      </c>
      <c r="AU219" s="205" t="s">
        <v>109</v>
      </c>
      <c r="AY219" s="16" t="s">
        <v>110</v>
      </c>
      <c r="BE219" s="206">
        <f>IF(N219="základní",J219,0)</f>
        <v>0</v>
      </c>
      <c r="BF219" s="206">
        <f>IF(N219="snížená",J219,0)</f>
        <v>128</v>
      </c>
      <c r="BG219" s="206">
        <f>IF(N219="zákl. přenesená",J219,0)</f>
        <v>0</v>
      </c>
      <c r="BH219" s="206">
        <f>IF(N219="sníž. přenesená",J219,0)</f>
        <v>0</v>
      </c>
      <c r="BI219" s="206">
        <f>IF(N219="nulová",J219,0)</f>
        <v>0</v>
      </c>
      <c r="BJ219" s="16" t="s">
        <v>109</v>
      </c>
      <c r="BK219" s="206">
        <f>ROUND(I219*H219,2)</f>
        <v>128</v>
      </c>
      <c r="BL219" s="16" t="s">
        <v>118</v>
      </c>
      <c r="BM219" s="205" t="s">
        <v>585</v>
      </c>
    </row>
    <row r="220" s="2" customFormat="1" ht="16.5" customHeight="1">
      <c r="A220" s="31"/>
      <c r="B220" s="32"/>
      <c r="C220" s="207" t="s">
        <v>586</v>
      </c>
      <c r="D220" s="207" t="s">
        <v>120</v>
      </c>
      <c r="E220" s="208" t="s">
        <v>587</v>
      </c>
      <c r="F220" s="209" t="s">
        <v>588</v>
      </c>
      <c r="G220" s="210" t="s">
        <v>140</v>
      </c>
      <c r="H220" s="211">
        <v>1</v>
      </c>
      <c r="I220" s="212">
        <v>4781.5200000000004</v>
      </c>
      <c r="J220" s="212">
        <f>ROUND(I220*H220,2)</f>
        <v>4781.5200000000004</v>
      </c>
      <c r="K220" s="209" t="s">
        <v>17</v>
      </c>
      <c r="L220" s="213"/>
      <c r="M220" s="214" t="s">
        <v>17</v>
      </c>
      <c r="N220" s="215" t="s">
        <v>38</v>
      </c>
      <c r="O220" s="203">
        <v>0</v>
      </c>
      <c r="P220" s="203">
        <f>O220*H220</f>
        <v>0</v>
      </c>
      <c r="Q220" s="203">
        <v>0.00042000000000000002</v>
      </c>
      <c r="R220" s="203">
        <f>Q220*H220</f>
        <v>0.00042000000000000002</v>
      </c>
      <c r="S220" s="203">
        <v>0</v>
      </c>
      <c r="T220" s="204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205" t="s">
        <v>123</v>
      </c>
      <c r="AT220" s="205" t="s">
        <v>120</v>
      </c>
      <c r="AU220" s="205" t="s">
        <v>109</v>
      </c>
      <c r="AY220" s="16" t="s">
        <v>110</v>
      </c>
      <c r="BE220" s="206">
        <f>IF(N220="základní",J220,0)</f>
        <v>0</v>
      </c>
      <c r="BF220" s="206">
        <f>IF(N220="snížená",J220,0)</f>
        <v>4781.5200000000004</v>
      </c>
      <c r="BG220" s="206">
        <f>IF(N220="zákl. přenesená",J220,0)</f>
        <v>0</v>
      </c>
      <c r="BH220" s="206">
        <f>IF(N220="sníž. přenesená",J220,0)</f>
        <v>0</v>
      </c>
      <c r="BI220" s="206">
        <f>IF(N220="nulová",J220,0)</f>
        <v>0</v>
      </c>
      <c r="BJ220" s="16" t="s">
        <v>109</v>
      </c>
      <c r="BK220" s="206">
        <f>ROUND(I220*H220,2)</f>
        <v>4781.5200000000004</v>
      </c>
      <c r="BL220" s="16" t="s">
        <v>118</v>
      </c>
      <c r="BM220" s="205" t="s">
        <v>589</v>
      </c>
    </row>
    <row r="221" s="2" customFormat="1" ht="44.25" customHeight="1">
      <c r="A221" s="31"/>
      <c r="B221" s="32"/>
      <c r="C221" s="195" t="s">
        <v>590</v>
      </c>
      <c r="D221" s="195" t="s">
        <v>113</v>
      </c>
      <c r="E221" s="196" t="s">
        <v>591</v>
      </c>
      <c r="F221" s="197" t="s">
        <v>592</v>
      </c>
      <c r="G221" s="198" t="s">
        <v>116</v>
      </c>
      <c r="H221" s="199">
        <v>120</v>
      </c>
      <c r="I221" s="200">
        <v>50.600000000000001</v>
      </c>
      <c r="J221" s="200">
        <f>ROUND(I221*H221,2)</f>
        <v>6072</v>
      </c>
      <c r="K221" s="197" t="s">
        <v>117</v>
      </c>
      <c r="L221" s="37"/>
      <c r="M221" s="201" t="s">
        <v>17</v>
      </c>
      <c r="N221" s="202" t="s">
        <v>38</v>
      </c>
      <c r="O221" s="203">
        <v>0.14000000000000001</v>
      </c>
      <c r="P221" s="203">
        <f>O221*H221</f>
        <v>16.800000000000001</v>
      </c>
      <c r="Q221" s="203">
        <v>0</v>
      </c>
      <c r="R221" s="203">
        <f>Q221*H221</f>
        <v>0</v>
      </c>
      <c r="S221" s="203">
        <v>0</v>
      </c>
      <c r="T221" s="204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205" t="s">
        <v>118</v>
      </c>
      <c r="AT221" s="205" t="s">
        <v>113</v>
      </c>
      <c r="AU221" s="205" t="s">
        <v>109</v>
      </c>
      <c r="AY221" s="16" t="s">
        <v>110</v>
      </c>
      <c r="BE221" s="206">
        <f>IF(N221="základní",J221,0)</f>
        <v>0</v>
      </c>
      <c r="BF221" s="206">
        <f>IF(N221="snížená",J221,0)</f>
        <v>6072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16" t="s">
        <v>109</v>
      </c>
      <c r="BK221" s="206">
        <f>ROUND(I221*H221,2)</f>
        <v>6072</v>
      </c>
      <c r="BL221" s="16" t="s">
        <v>118</v>
      </c>
      <c r="BM221" s="205" t="s">
        <v>593</v>
      </c>
    </row>
    <row r="222" s="2" customFormat="1" ht="16.5" customHeight="1">
      <c r="A222" s="31"/>
      <c r="B222" s="32"/>
      <c r="C222" s="207" t="s">
        <v>594</v>
      </c>
      <c r="D222" s="207" t="s">
        <v>120</v>
      </c>
      <c r="E222" s="208" t="s">
        <v>595</v>
      </c>
      <c r="F222" s="209" t="s">
        <v>596</v>
      </c>
      <c r="G222" s="210" t="s">
        <v>597</v>
      </c>
      <c r="H222" s="211">
        <v>120</v>
      </c>
      <c r="I222" s="212">
        <v>48.399999999999999</v>
      </c>
      <c r="J222" s="212">
        <f>ROUND(I222*H222,2)</f>
        <v>5808</v>
      </c>
      <c r="K222" s="209" t="s">
        <v>117</v>
      </c>
      <c r="L222" s="213"/>
      <c r="M222" s="214" t="s">
        <v>17</v>
      </c>
      <c r="N222" s="215" t="s">
        <v>38</v>
      </c>
      <c r="O222" s="203">
        <v>0</v>
      </c>
      <c r="P222" s="203">
        <f>O222*H222</f>
        <v>0</v>
      </c>
      <c r="Q222" s="203">
        <v>0.001</v>
      </c>
      <c r="R222" s="203">
        <f>Q222*H222</f>
        <v>0.12</v>
      </c>
      <c r="S222" s="203">
        <v>0</v>
      </c>
      <c r="T222" s="204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205" t="s">
        <v>123</v>
      </c>
      <c r="AT222" s="205" t="s">
        <v>120</v>
      </c>
      <c r="AU222" s="205" t="s">
        <v>109</v>
      </c>
      <c r="AY222" s="16" t="s">
        <v>110</v>
      </c>
      <c r="BE222" s="206">
        <f>IF(N222="základní",J222,0)</f>
        <v>0</v>
      </c>
      <c r="BF222" s="206">
        <f>IF(N222="snížená",J222,0)</f>
        <v>5808</v>
      </c>
      <c r="BG222" s="206">
        <f>IF(N222="zákl. přenesená",J222,0)</f>
        <v>0</v>
      </c>
      <c r="BH222" s="206">
        <f>IF(N222="sníž. přenesená",J222,0)</f>
        <v>0</v>
      </c>
      <c r="BI222" s="206">
        <f>IF(N222="nulová",J222,0)</f>
        <v>0</v>
      </c>
      <c r="BJ222" s="16" t="s">
        <v>109</v>
      </c>
      <c r="BK222" s="206">
        <f>ROUND(I222*H222,2)</f>
        <v>5808</v>
      </c>
      <c r="BL222" s="16" t="s">
        <v>118</v>
      </c>
      <c r="BM222" s="205" t="s">
        <v>598</v>
      </c>
    </row>
    <row r="223" s="2" customFormat="1" ht="44.25" customHeight="1">
      <c r="A223" s="31"/>
      <c r="B223" s="32"/>
      <c r="C223" s="195" t="s">
        <v>599</v>
      </c>
      <c r="D223" s="195" t="s">
        <v>113</v>
      </c>
      <c r="E223" s="196" t="s">
        <v>600</v>
      </c>
      <c r="F223" s="197" t="s">
        <v>601</v>
      </c>
      <c r="G223" s="198" t="s">
        <v>116</v>
      </c>
      <c r="H223" s="199">
        <v>165</v>
      </c>
      <c r="I223" s="200">
        <v>20.600000000000001</v>
      </c>
      <c r="J223" s="200">
        <f>ROUND(I223*H223,2)</f>
        <v>3399</v>
      </c>
      <c r="K223" s="197" t="s">
        <v>117</v>
      </c>
      <c r="L223" s="37"/>
      <c r="M223" s="201" t="s">
        <v>17</v>
      </c>
      <c r="N223" s="202" t="s">
        <v>38</v>
      </c>
      <c r="O223" s="203">
        <v>0.057000000000000002</v>
      </c>
      <c r="P223" s="203">
        <f>O223*H223</f>
        <v>9.4050000000000011</v>
      </c>
      <c r="Q223" s="203">
        <v>0</v>
      </c>
      <c r="R223" s="203">
        <f>Q223*H223</f>
        <v>0</v>
      </c>
      <c r="S223" s="203">
        <v>0</v>
      </c>
      <c r="T223" s="204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205" t="s">
        <v>118</v>
      </c>
      <c r="AT223" s="205" t="s">
        <v>113</v>
      </c>
      <c r="AU223" s="205" t="s">
        <v>109</v>
      </c>
      <c r="AY223" s="16" t="s">
        <v>110</v>
      </c>
      <c r="BE223" s="206">
        <f>IF(N223="základní",J223,0)</f>
        <v>0</v>
      </c>
      <c r="BF223" s="206">
        <f>IF(N223="snížená",J223,0)</f>
        <v>3399</v>
      </c>
      <c r="BG223" s="206">
        <f>IF(N223="zákl. přenesená",J223,0)</f>
        <v>0</v>
      </c>
      <c r="BH223" s="206">
        <f>IF(N223="sníž. přenesená",J223,0)</f>
        <v>0</v>
      </c>
      <c r="BI223" s="206">
        <f>IF(N223="nulová",J223,0)</f>
        <v>0</v>
      </c>
      <c r="BJ223" s="16" t="s">
        <v>109</v>
      </c>
      <c r="BK223" s="206">
        <f>ROUND(I223*H223,2)</f>
        <v>3399</v>
      </c>
      <c r="BL223" s="16" t="s">
        <v>118</v>
      </c>
      <c r="BM223" s="205" t="s">
        <v>602</v>
      </c>
    </row>
    <row r="224" s="2" customFormat="1" ht="16.5" customHeight="1">
      <c r="A224" s="31"/>
      <c r="B224" s="32"/>
      <c r="C224" s="207" t="s">
        <v>603</v>
      </c>
      <c r="D224" s="207" t="s">
        <v>120</v>
      </c>
      <c r="E224" s="208" t="s">
        <v>604</v>
      </c>
      <c r="F224" s="209" t="s">
        <v>605</v>
      </c>
      <c r="G224" s="210" t="s">
        <v>116</v>
      </c>
      <c r="H224" s="211">
        <v>80</v>
      </c>
      <c r="I224" s="212">
        <v>11.1</v>
      </c>
      <c r="J224" s="212">
        <f>ROUND(I224*H224,2)</f>
        <v>888</v>
      </c>
      <c r="K224" s="209" t="s">
        <v>117</v>
      </c>
      <c r="L224" s="213"/>
      <c r="M224" s="214" t="s">
        <v>17</v>
      </c>
      <c r="N224" s="215" t="s">
        <v>38</v>
      </c>
      <c r="O224" s="203">
        <v>0</v>
      </c>
      <c r="P224" s="203">
        <f>O224*H224</f>
        <v>0</v>
      </c>
      <c r="Q224" s="203">
        <v>5.0000000000000002E-05</v>
      </c>
      <c r="R224" s="203">
        <f>Q224*H224</f>
        <v>0.0040000000000000001</v>
      </c>
      <c r="S224" s="203">
        <v>0</v>
      </c>
      <c r="T224" s="204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205" t="s">
        <v>123</v>
      </c>
      <c r="AT224" s="205" t="s">
        <v>120</v>
      </c>
      <c r="AU224" s="205" t="s">
        <v>109</v>
      </c>
      <c r="AY224" s="16" t="s">
        <v>110</v>
      </c>
      <c r="BE224" s="206">
        <f>IF(N224="základní",J224,0)</f>
        <v>0</v>
      </c>
      <c r="BF224" s="206">
        <f>IF(N224="snížená",J224,0)</f>
        <v>888</v>
      </c>
      <c r="BG224" s="206">
        <f>IF(N224="zákl. přenesená",J224,0)</f>
        <v>0</v>
      </c>
      <c r="BH224" s="206">
        <f>IF(N224="sníž. přenesená",J224,0)</f>
        <v>0</v>
      </c>
      <c r="BI224" s="206">
        <f>IF(N224="nulová",J224,0)</f>
        <v>0</v>
      </c>
      <c r="BJ224" s="16" t="s">
        <v>109</v>
      </c>
      <c r="BK224" s="206">
        <f>ROUND(I224*H224,2)</f>
        <v>888</v>
      </c>
      <c r="BL224" s="16" t="s">
        <v>118</v>
      </c>
      <c r="BM224" s="205" t="s">
        <v>606</v>
      </c>
    </row>
    <row r="225" s="2" customFormat="1" ht="16.5" customHeight="1">
      <c r="A225" s="31"/>
      <c r="B225" s="32"/>
      <c r="C225" s="207" t="s">
        <v>607</v>
      </c>
      <c r="D225" s="207" t="s">
        <v>120</v>
      </c>
      <c r="E225" s="208" t="s">
        <v>608</v>
      </c>
      <c r="F225" s="209" t="s">
        <v>609</v>
      </c>
      <c r="G225" s="210" t="s">
        <v>116</v>
      </c>
      <c r="H225" s="211">
        <v>40</v>
      </c>
      <c r="I225" s="212">
        <v>15.800000000000001</v>
      </c>
      <c r="J225" s="212">
        <f>ROUND(I225*H225,2)</f>
        <v>632</v>
      </c>
      <c r="K225" s="209" t="s">
        <v>117</v>
      </c>
      <c r="L225" s="213"/>
      <c r="M225" s="214" t="s">
        <v>17</v>
      </c>
      <c r="N225" s="215" t="s">
        <v>38</v>
      </c>
      <c r="O225" s="203">
        <v>0</v>
      </c>
      <c r="P225" s="203">
        <f>O225*H225</f>
        <v>0</v>
      </c>
      <c r="Q225" s="203">
        <v>8.0000000000000007E-05</v>
      </c>
      <c r="R225" s="203">
        <f>Q225*H225</f>
        <v>0.0032000000000000002</v>
      </c>
      <c r="S225" s="203">
        <v>0</v>
      </c>
      <c r="T225" s="204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205" t="s">
        <v>123</v>
      </c>
      <c r="AT225" s="205" t="s">
        <v>120</v>
      </c>
      <c r="AU225" s="205" t="s">
        <v>109</v>
      </c>
      <c r="AY225" s="16" t="s">
        <v>110</v>
      </c>
      <c r="BE225" s="206">
        <f>IF(N225="základní",J225,0)</f>
        <v>0</v>
      </c>
      <c r="BF225" s="206">
        <f>IF(N225="snížená",J225,0)</f>
        <v>632</v>
      </c>
      <c r="BG225" s="206">
        <f>IF(N225="zákl. přenesená",J225,0)</f>
        <v>0</v>
      </c>
      <c r="BH225" s="206">
        <f>IF(N225="sníž. přenesená",J225,0)</f>
        <v>0</v>
      </c>
      <c r="BI225" s="206">
        <f>IF(N225="nulová",J225,0)</f>
        <v>0</v>
      </c>
      <c r="BJ225" s="16" t="s">
        <v>109</v>
      </c>
      <c r="BK225" s="206">
        <f>ROUND(I225*H225,2)</f>
        <v>632</v>
      </c>
      <c r="BL225" s="16" t="s">
        <v>118</v>
      </c>
      <c r="BM225" s="205" t="s">
        <v>610</v>
      </c>
    </row>
    <row r="226" s="2" customFormat="1" ht="16.5" customHeight="1">
      <c r="A226" s="31"/>
      <c r="B226" s="32"/>
      <c r="C226" s="207" t="s">
        <v>611</v>
      </c>
      <c r="D226" s="207" t="s">
        <v>120</v>
      </c>
      <c r="E226" s="208" t="s">
        <v>612</v>
      </c>
      <c r="F226" s="209" t="s">
        <v>613</v>
      </c>
      <c r="G226" s="210" t="s">
        <v>116</v>
      </c>
      <c r="H226" s="211">
        <v>40</v>
      </c>
      <c r="I226" s="212">
        <v>35.200000000000003</v>
      </c>
      <c r="J226" s="212">
        <f>ROUND(I226*H226,2)</f>
        <v>1408</v>
      </c>
      <c r="K226" s="209" t="s">
        <v>117</v>
      </c>
      <c r="L226" s="213"/>
      <c r="M226" s="214" t="s">
        <v>17</v>
      </c>
      <c r="N226" s="215" t="s">
        <v>38</v>
      </c>
      <c r="O226" s="203">
        <v>0</v>
      </c>
      <c r="P226" s="203">
        <f>O226*H226</f>
        <v>0</v>
      </c>
      <c r="Q226" s="203">
        <v>0.00018000000000000001</v>
      </c>
      <c r="R226" s="203">
        <f>Q226*H226</f>
        <v>0.0072000000000000007</v>
      </c>
      <c r="S226" s="203">
        <v>0</v>
      </c>
      <c r="T226" s="204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205" t="s">
        <v>123</v>
      </c>
      <c r="AT226" s="205" t="s">
        <v>120</v>
      </c>
      <c r="AU226" s="205" t="s">
        <v>109</v>
      </c>
      <c r="AY226" s="16" t="s">
        <v>110</v>
      </c>
      <c r="BE226" s="206">
        <f>IF(N226="základní",J226,0)</f>
        <v>0</v>
      </c>
      <c r="BF226" s="206">
        <f>IF(N226="snížená",J226,0)</f>
        <v>1408</v>
      </c>
      <c r="BG226" s="206">
        <f>IF(N226="zákl. přenesená",J226,0)</f>
        <v>0</v>
      </c>
      <c r="BH226" s="206">
        <f>IF(N226="sníž. přenesená",J226,0)</f>
        <v>0</v>
      </c>
      <c r="BI226" s="206">
        <f>IF(N226="nulová",J226,0)</f>
        <v>0</v>
      </c>
      <c r="BJ226" s="16" t="s">
        <v>109</v>
      </c>
      <c r="BK226" s="206">
        <f>ROUND(I226*H226,2)</f>
        <v>1408</v>
      </c>
      <c r="BL226" s="16" t="s">
        <v>118</v>
      </c>
      <c r="BM226" s="205" t="s">
        <v>614</v>
      </c>
    </row>
    <row r="227" s="2" customFormat="1" ht="16.5" customHeight="1">
      <c r="A227" s="31"/>
      <c r="B227" s="32"/>
      <c r="C227" s="207" t="s">
        <v>615</v>
      </c>
      <c r="D227" s="207" t="s">
        <v>120</v>
      </c>
      <c r="E227" s="208" t="s">
        <v>616</v>
      </c>
      <c r="F227" s="209" t="s">
        <v>617</v>
      </c>
      <c r="G227" s="210" t="s">
        <v>116</v>
      </c>
      <c r="H227" s="211">
        <v>5</v>
      </c>
      <c r="I227" s="212">
        <v>54.899999999999999</v>
      </c>
      <c r="J227" s="212">
        <f>ROUND(I227*H227,2)</f>
        <v>274.5</v>
      </c>
      <c r="K227" s="209" t="s">
        <v>117</v>
      </c>
      <c r="L227" s="213"/>
      <c r="M227" s="214" t="s">
        <v>17</v>
      </c>
      <c r="N227" s="215" t="s">
        <v>38</v>
      </c>
      <c r="O227" s="203">
        <v>0</v>
      </c>
      <c r="P227" s="203">
        <f>O227*H227</f>
        <v>0</v>
      </c>
      <c r="Q227" s="203">
        <v>0.00027</v>
      </c>
      <c r="R227" s="203">
        <f>Q227*H227</f>
        <v>0.0013500000000000001</v>
      </c>
      <c r="S227" s="203">
        <v>0</v>
      </c>
      <c r="T227" s="204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205" t="s">
        <v>123</v>
      </c>
      <c r="AT227" s="205" t="s">
        <v>120</v>
      </c>
      <c r="AU227" s="205" t="s">
        <v>109</v>
      </c>
      <c r="AY227" s="16" t="s">
        <v>110</v>
      </c>
      <c r="BE227" s="206">
        <f>IF(N227="základní",J227,0)</f>
        <v>0</v>
      </c>
      <c r="BF227" s="206">
        <f>IF(N227="snížená",J227,0)</f>
        <v>274.5</v>
      </c>
      <c r="BG227" s="206">
        <f>IF(N227="zákl. přenesená",J227,0)</f>
        <v>0</v>
      </c>
      <c r="BH227" s="206">
        <f>IF(N227="sníž. přenesená",J227,0)</f>
        <v>0</v>
      </c>
      <c r="BI227" s="206">
        <f>IF(N227="nulová",J227,0)</f>
        <v>0</v>
      </c>
      <c r="BJ227" s="16" t="s">
        <v>109</v>
      </c>
      <c r="BK227" s="206">
        <f>ROUND(I227*H227,2)</f>
        <v>274.5</v>
      </c>
      <c r="BL227" s="16" t="s">
        <v>118</v>
      </c>
      <c r="BM227" s="205" t="s">
        <v>618</v>
      </c>
    </row>
    <row r="228" s="2" customFormat="1" ht="21.75" customHeight="1">
      <c r="A228" s="31"/>
      <c r="B228" s="32"/>
      <c r="C228" s="195" t="s">
        <v>619</v>
      </c>
      <c r="D228" s="195" t="s">
        <v>113</v>
      </c>
      <c r="E228" s="196" t="s">
        <v>620</v>
      </c>
      <c r="F228" s="197" t="s">
        <v>621</v>
      </c>
      <c r="G228" s="198" t="s">
        <v>116</v>
      </c>
      <c r="H228" s="199">
        <v>220</v>
      </c>
      <c r="I228" s="200">
        <v>180</v>
      </c>
      <c r="J228" s="200">
        <f>ROUND(I228*H228,2)</f>
        <v>39600</v>
      </c>
      <c r="K228" s="197" t="s">
        <v>117</v>
      </c>
      <c r="L228" s="37"/>
      <c r="M228" s="201" t="s">
        <v>17</v>
      </c>
      <c r="N228" s="202" t="s">
        <v>38</v>
      </c>
      <c r="O228" s="203">
        <v>0.497</v>
      </c>
      <c r="P228" s="203">
        <f>O228*H228</f>
        <v>109.34</v>
      </c>
      <c r="Q228" s="203">
        <v>0</v>
      </c>
      <c r="R228" s="203">
        <f>Q228*H228</f>
        <v>0</v>
      </c>
      <c r="S228" s="203">
        <v>0</v>
      </c>
      <c r="T228" s="204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205" t="s">
        <v>118</v>
      </c>
      <c r="AT228" s="205" t="s">
        <v>113</v>
      </c>
      <c r="AU228" s="205" t="s">
        <v>109</v>
      </c>
      <c r="AY228" s="16" t="s">
        <v>110</v>
      </c>
      <c r="BE228" s="206">
        <f>IF(N228="základní",J228,0)</f>
        <v>0</v>
      </c>
      <c r="BF228" s="206">
        <f>IF(N228="snížená",J228,0)</f>
        <v>39600</v>
      </c>
      <c r="BG228" s="206">
        <f>IF(N228="zákl. přenesená",J228,0)</f>
        <v>0</v>
      </c>
      <c r="BH228" s="206">
        <f>IF(N228="sníž. přenesená",J228,0)</f>
        <v>0</v>
      </c>
      <c r="BI228" s="206">
        <f>IF(N228="nulová",J228,0)</f>
        <v>0</v>
      </c>
      <c r="BJ228" s="16" t="s">
        <v>109</v>
      </c>
      <c r="BK228" s="206">
        <f>ROUND(I228*H228,2)</f>
        <v>39600</v>
      </c>
      <c r="BL228" s="16" t="s">
        <v>118</v>
      </c>
      <c r="BM228" s="205" t="s">
        <v>622</v>
      </c>
    </row>
    <row r="229" s="2" customFormat="1">
      <c r="A229" s="31"/>
      <c r="B229" s="32"/>
      <c r="C229" s="33"/>
      <c r="D229" s="216" t="s">
        <v>186</v>
      </c>
      <c r="E229" s="33"/>
      <c r="F229" s="217" t="s">
        <v>623</v>
      </c>
      <c r="G229" s="33"/>
      <c r="H229" s="33"/>
      <c r="I229" s="33"/>
      <c r="J229" s="33"/>
      <c r="K229" s="33"/>
      <c r="L229" s="37"/>
      <c r="M229" s="218"/>
      <c r="N229" s="219"/>
      <c r="O229" s="76"/>
      <c r="P229" s="76"/>
      <c r="Q229" s="76"/>
      <c r="R229" s="76"/>
      <c r="S229" s="76"/>
      <c r="T229" s="77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6" t="s">
        <v>186</v>
      </c>
      <c r="AU229" s="16" t="s">
        <v>109</v>
      </c>
    </row>
    <row r="230" s="2" customFormat="1" ht="16.5" customHeight="1">
      <c r="A230" s="31"/>
      <c r="B230" s="32"/>
      <c r="C230" s="207" t="s">
        <v>624</v>
      </c>
      <c r="D230" s="207" t="s">
        <v>120</v>
      </c>
      <c r="E230" s="208" t="s">
        <v>625</v>
      </c>
      <c r="F230" s="209" t="s">
        <v>626</v>
      </c>
      <c r="G230" s="210" t="s">
        <v>597</v>
      </c>
      <c r="H230" s="211">
        <v>29.699999999999999</v>
      </c>
      <c r="I230" s="212">
        <v>150</v>
      </c>
      <c r="J230" s="212">
        <f>ROUND(I230*H230,2)</f>
        <v>4455</v>
      </c>
      <c r="K230" s="209" t="s">
        <v>117</v>
      </c>
      <c r="L230" s="213"/>
      <c r="M230" s="214" t="s">
        <v>17</v>
      </c>
      <c r="N230" s="215" t="s">
        <v>38</v>
      </c>
      <c r="O230" s="203">
        <v>0</v>
      </c>
      <c r="P230" s="203">
        <f>O230*H230</f>
        <v>0</v>
      </c>
      <c r="Q230" s="203">
        <v>0.001</v>
      </c>
      <c r="R230" s="203">
        <f>Q230*H230</f>
        <v>0.029700000000000001</v>
      </c>
      <c r="S230" s="203">
        <v>0</v>
      </c>
      <c r="T230" s="204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205" t="s">
        <v>123</v>
      </c>
      <c r="AT230" s="205" t="s">
        <v>120</v>
      </c>
      <c r="AU230" s="205" t="s">
        <v>109</v>
      </c>
      <c r="AY230" s="16" t="s">
        <v>110</v>
      </c>
      <c r="BE230" s="206">
        <f>IF(N230="základní",J230,0)</f>
        <v>0</v>
      </c>
      <c r="BF230" s="206">
        <f>IF(N230="snížená",J230,0)</f>
        <v>4455</v>
      </c>
      <c r="BG230" s="206">
        <f>IF(N230="zákl. přenesená",J230,0)</f>
        <v>0</v>
      </c>
      <c r="BH230" s="206">
        <f>IF(N230="sníž. přenesená",J230,0)</f>
        <v>0</v>
      </c>
      <c r="BI230" s="206">
        <f>IF(N230="nulová",J230,0)</f>
        <v>0</v>
      </c>
      <c r="BJ230" s="16" t="s">
        <v>109</v>
      </c>
      <c r="BK230" s="206">
        <f>ROUND(I230*H230,2)</f>
        <v>4455</v>
      </c>
      <c r="BL230" s="16" t="s">
        <v>118</v>
      </c>
      <c r="BM230" s="205" t="s">
        <v>627</v>
      </c>
    </row>
    <row r="231" s="2" customFormat="1">
      <c r="A231" s="31"/>
      <c r="B231" s="32"/>
      <c r="C231" s="33"/>
      <c r="D231" s="216" t="s">
        <v>186</v>
      </c>
      <c r="E231" s="33"/>
      <c r="F231" s="217" t="s">
        <v>628</v>
      </c>
      <c r="G231" s="33"/>
      <c r="H231" s="33"/>
      <c r="I231" s="33"/>
      <c r="J231" s="33"/>
      <c r="K231" s="33"/>
      <c r="L231" s="37"/>
      <c r="M231" s="218"/>
      <c r="N231" s="219"/>
      <c r="O231" s="76"/>
      <c r="P231" s="76"/>
      <c r="Q231" s="76"/>
      <c r="R231" s="76"/>
      <c r="S231" s="76"/>
      <c r="T231" s="77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6" t="s">
        <v>186</v>
      </c>
      <c r="AU231" s="16" t="s">
        <v>109</v>
      </c>
    </row>
    <row r="232" s="13" customFormat="1">
      <c r="A232" s="13"/>
      <c r="B232" s="220"/>
      <c r="C232" s="221"/>
      <c r="D232" s="216" t="s">
        <v>629</v>
      </c>
      <c r="E232" s="221"/>
      <c r="F232" s="222" t="s">
        <v>630</v>
      </c>
      <c r="G232" s="221"/>
      <c r="H232" s="223">
        <v>29.699999999999999</v>
      </c>
      <c r="I232" s="221"/>
      <c r="J232" s="221"/>
      <c r="K232" s="221"/>
      <c r="L232" s="224"/>
      <c r="M232" s="225"/>
      <c r="N232" s="226"/>
      <c r="O232" s="226"/>
      <c r="P232" s="226"/>
      <c r="Q232" s="226"/>
      <c r="R232" s="226"/>
      <c r="S232" s="226"/>
      <c r="T232" s="22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28" t="s">
        <v>629</v>
      </c>
      <c r="AU232" s="228" t="s">
        <v>109</v>
      </c>
      <c r="AV232" s="13" t="s">
        <v>109</v>
      </c>
      <c r="AW232" s="13" t="s">
        <v>4</v>
      </c>
      <c r="AX232" s="13" t="s">
        <v>74</v>
      </c>
      <c r="AY232" s="228" t="s">
        <v>110</v>
      </c>
    </row>
    <row r="233" s="2" customFormat="1" ht="16.5" customHeight="1">
      <c r="A233" s="31"/>
      <c r="B233" s="32"/>
      <c r="C233" s="207" t="s">
        <v>631</v>
      </c>
      <c r="D233" s="207" t="s">
        <v>120</v>
      </c>
      <c r="E233" s="208" t="s">
        <v>632</v>
      </c>
      <c r="F233" s="209" t="s">
        <v>633</v>
      </c>
      <c r="G233" s="210" t="s">
        <v>140</v>
      </c>
      <c r="H233" s="211">
        <v>30</v>
      </c>
      <c r="I233" s="212">
        <v>15.1</v>
      </c>
      <c r="J233" s="212">
        <f>ROUND(I233*H233,2)</f>
        <v>453</v>
      </c>
      <c r="K233" s="209" t="s">
        <v>117</v>
      </c>
      <c r="L233" s="213"/>
      <c r="M233" s="214" t="s">
        <v>17</v>
      </c>
      <c r="N233" s="215" t="s">
        <v>38</v>
      </c>
      <c r="O233" s="203">
        <v>0</v>
      </c>
      <c r="P233" s="203">
        <f>O233*H233</f>
        <v>0</v>
      </c>
      <c r="Q233" s="203">
        <v>0.00013999999999999999</v>
      </c>
      <c r="R233" s="203">
        <f>Q233*H233</f>
        <v>0.0041999999999999997</v>
      </c>
      <c r="S233" s="203">
        <v>0</v>
      </c>
      <c r="T233" s="204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205" t="s">
        <v>123</v>
      </c>
      <c r="AT233" s="205" t="s">
        <v>120</v>
      </c>
      <c r="AU233" s="205" t="s">
        <v>109</v>
      </c>
      <c r="AY233" s="16" t="s">
        <v>110</v>
      </c>
      <c r="BE233" s="206">
        <f>IF(N233="základní",J233,0)</f>
        <v>0</v>
      </c>
      <c r="BF233" s="206">
        <f>IF(N233="snížená",J233,0)</f>
        <v>453</v>
      </c>
      <c r="BG233" s="206">
        <f>IF(N233="zákl. přenesená",J233,0)</f>
        <v>0</v>
      </c>
      <c r="BH233" s="206">
        <f>IF(N233="sníž. přenesená",J233,0)</f>
        <v>0</v>
      </c>
      <c r="BI233" s="206">
        <f>IF(N233="nulová",J233,0)</f>
        <v>0</v>
      </c>
      <c r="BJ233" s="16" t="s">
        <v>109</v>
      </c>
      <c r="BK233" s="206">
        <f>ROUND(I233*H233,2)</f>
        <v>453</v>
      </c>
      <c r="BL233" s="16" t="s">
        <v>118</v>
      </c>
      <c r="BM233" s="205" t="s">
        <v>634</v>
      </c>
    </row>
    <row r="234" s="13" customFormat="1">
      <c r="A234" s="13"/>
      <c r="B234" s="220"/>
      <c r="C234" s="221"/>
      <c r="D234" s="216" t="s">
        <v>629</v>
      </c>
      <c r="E234" s="221"/>
      <c r="F234" s="222" t="s">
        <v>635</v>
      </c>
      <c r="G234" s="221"/>
      <c r="H234" s="223">
        <v>30</v>
      </c>
      <c r="I234" s="221"/>
      <c r="J234" s="221"/>
      <c r="K234" s="221"/>
      <c r="L234" s="224"/>
      <c r="M234" s="225"/>
      <c r="N234" s="226"/>
      <c r="O234" s="226"/>
      <c r="P234" s="226"/>
      <c r="Q234" s="226"/>
      <c r="R234" s="226"/>
      <c r="S234" s="226"/>
      <c r="T234" s="22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28" t="s">
        <v>629</v>
      </c>
      <c r="AU234" s="228" t="s">
        <v>109</v>
      </c>
      <c r="AV234" s="13" t="s">
        <v>109</v>
      </c>
      <c r="AW234" s="13" t="s">
        <v>4</v>
      </c>
      <c r="AX234" s="13" t="s">
        <v>74</v>
      </c>
      <c r="AY234" s="228" t="s">
        <v>110</v>
      </c>
    </row>
    <row r="235" s="2" customFormat="1" ht="16.5" customHeight="1">
      <c r="A235" s="31"/>
      <c r="B235" s="32"/>
      <c r="C235" s="207" t="s">
        <v>636</v>
      </c>
      <c r="D235" s="207" t="s">
        <v>120</v>
      </c>
      <c r="E235" s="208" t="s">
        <v>637</v>
      </c>
      <c r="F235" s="209" t="s">
        <v>638</v>
      </c>
      <c r="G235" s="210" t="s">
        <v>140</v>
      </c>
      <c r="H235" s="211">
        <v>45</v>
      </c>
      <c r="I235" s="212">
        <v>14.300000000000001</v>
      </c>
      <c r="J235" s="212">
        <f>ROUND(I235*H235,2)</f>
        <v>643.5</v>
      </c>
      <c r="K235" s="209" t="s">
        <v>117</v>
      </c>
      <c r="L235" s="213"/>
      <c r="M235" s="214" t="s">
        <v>17</v>
      </c>
      <c r="N235" s="215" t="s">
        <v>38</v>
      </c>
      <c r="O235" s="203">
        <v>0</v>
      </c>
      <c r="P235" s="203">
        <f>O235*H235</f>
        <v>0</v>
      </c>
      <c r="Q235" s="203">
        <v>0.00021000000000000001</v>
      </c>
      <c r="R235" s="203">
        <f>Q235*H235</f>
        <v>0.0094500000000000001</v>
      </c>
      <c r="S235" s="203">
        <v>0</v>
      </c>
      <c r="T235" s="204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205" t="s">
        <v>123</v>
      </c>
      <c r="AT235" s="205" t="s">
        <v>120</v>
      </c>
      <c r="AU235" s="205" t="s">
        <v>109</v>
      </c>
      <c r="AY235" s="16" t="s">
        <v>110</v>
      </c>
      <c r="BE235" s="206">
        <f>IF(N235="základní",J235,0)</f>
        <v>0</v>
      </c>
      <c r="BF235" s="206">
        <f>IF(N235="snížená",J235,0)</f>
        <v>643.5</v>
      </c>
      <c r="BG235" s="206">
        <f>IF(N235="zákl. přenesená",J235,0)</f>
        <v>0</v>
      </c>
      <c r="BH235" s="206">
        <f>IF(N235="sníž. přenesená",J235,0)</f>
        <v>0</v>
      </c>
      <c r="BI235" s="206">
        <f>IF(N235="nulová",J235,0)</f>
        <v>0</v>
      </c>
      <c r="BJ235" s="16" t="s">
        <v>109</v>
      </c>
      <c r="BK235" s="206">
        <f>ROUND(I235*H235,2)</f>
        <v>643.5</v>
      </c>
      <c r="BL235" s="16" t="s">
        <v>118</v>
      </c>
      <c r="BM235" s="205" t="s">
        <v>639</v>
      </c>
    </row>
    <row r="236" s="13" customFormat="1">
      <c r="A236" s="13"/>
      <c r="B236" s="220"/>
      <c r="C236" s="221"/>
      <c r="D236" s="216" t="s">
        <v>629</v>
      </c>
      <c r="E236" s="221"/>
      <c r="F236" s="222" t="s">
        <v>640</v>
      </c>
      <c r="G236" s="221"/>
      <c r="H236" s="223">
        <v>45</v>
      </c>
      <c r="I236" s="221"/>
      <c r="J236" s="221"/>
      <c r="K236" s="221"/>
      <c r="L236" s="224"/>
      <c r="M236" s="225"/>
      <c r="N236" s="226"/>
      <c r="O236" s="226"/>
      <c r="P236" s="226"/>
      <c r="Q236" s="226"/>
      <c r="R236" s="226"/>
      <c r="S236" s="226"/>
      <c r="T236" s="22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8" t="s">
        <v>629</v>
      </c>
      <c r="AU236" s="228" t="s">
        <v>109</v>
      </c>
      <c r="AV236" s="13" t="s">
        <v>109</v>
      </c>
      <c r="AW236" s="13" t="s">
        <v>4</v>
      </c>
      <c r="AX236" s="13" t="s">
        <v>74</v>
      </c>
      <c r="AY236" s="228" t="s">
        <v>110</v>
      </c>
    </row>
    <row r="237" s="2" customFormat="1" ht="21.75" customHeight="1">
      <c r="A237" s="31"/>
      <c r="B237" s="32"/>
      <c r="C237" s="207" t="s">
        <v>641</v>
      </c>
      <c r="D237" s="207" t="s">
        <v>120</v>
      </c>
      <c r="E237" s="208" t="s">
        <v>642</v>
      </c>
      <c r="F237" s="209" t="s">
        <v>643</v>
      </c>
      <c r="G237" s="210" t="s">
        <v>140</v>
      </c>
      <c r="H237" s="211">
        <v>20</v>
      </c>
      <c r="I237" s="212">
        <v>24.899999999999999</v>
      </c>
      <c r="J237" s="212">
        <f>ROUND(I237*H237,2)</f>
        <v>498</v>
      </c>
      <c r="K237" s="209" t="s">
        <v>117</v>
      </c>
      <c r="L237" s="213"/>
      <c r="M237" s="214" t="s">
        <v>17</v>
      </c>
      <c r="N237" s="215" t="s">
        <v>38</v>
      </c>
      <c r="O237" s="203">
        <v>0</v>
      </c>
      <c r="P237" s="203">
        <f>O237*H237</f>
        <v>0</v>
      </c>
      <c r="Q237" s="203">
        <v>0.00025000000000000001</v>
      </c>
      <c r="R237" s="203">
        <f>Q237*H237</f>
        <v>0.0050000000000000001</v>
      </c>
      <c r="S237" s="203">
        <v>0</v>
      </c>
      <c r="T237" s="204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205" t="s">
        <v>123</v>
      </c>
      <c r="AT237" s="205" t="s">
        <v>120</v>
      </c>
      <c r="AU237" s="205" t="s">
        <v>109</v>
      </c>
      <c r="AY237" s="16" t="s">
        <v>110</v>
      </c>
      <c r="BE237" s="206">
        <f>IF(N237="základní",J237,0)</f>
        <v>0</v>
      </c>
      <c r="BF237" s="206">
        <f>IF(N237="snížená",J237,0)</f>
        <v>498</v>
      </c>
      <c r="BG237" s="206">
        <f>IF(N237="zákl. přenesená",J237,0)</f>
        <v>0</v>
      </c>
      <c r="BH237" s="206">
        <f>IF(N237="sníž. přenesená",J237,0)</f>
        <v>0</v>
      </c>
      <c r="BI237" s="206">
        <f>IF(N237="nulová",J237,0)</f>
        <v>0</v>
      </c>
      <c r="BJ237" s="16" t="s">
        <v>109</v>
      </c>
      <c r="BK237" s="206">
        <f>ROUND(I237*H237,2)</f>
        <v>498</v>
      </c>
      <c r="BL237" s="16" t="s">
        <v>118</v>
      </c>
      <c r="BM237" s="205" t="s">
        <v>644</v>
      </c>
    </row>
    <row r="238" s="13" customFormat="1">
      <c r="A238" s="13"/>
      <c r="B238" s="220"/>
      <c r="C238" s="221"/>
      <c r="D238" s="216" t="s">
        <v>629</v>
      </c>
      <c r="E238" s="221"/>
      <c r="F238" s="222" t="s">
        <v>645</v>
      </c>
      <c r="G238" s="221"/>
      <c r="H238" s="223">
        <v>20</v>
      </c>
      <c r="I238" s="221"/>
      <c r="J238" s="221"/>
      <c r="K238" s="221"/>
      <c r="L238" s="224"/>
      <c r="M238" s="225"/>
      <c r="N238" s="226"/>
      <c r="O238" s="226"/>
      <c r="P238" s="226"/>
      <c r="Q238" s="226"/>
      <c r="R238" s="226"/>
      <c r="S238" s="226"/>
      <c r="T238" s="22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28" t="s">
        <v>629</v>
      </c>
      <c r="AU238" s="228" t="s">
        <v>109</v>
      </c>
      <c r="AV238" s="13" t="s">
        <v>109</v>
      </c>
      <c r="AW238" s="13" t="s">
        <v>4</v>
      </c>
      <c r="AX238" s="13" t="s">
        <v>74</v>
      </c>
      <c r="AY238" s="228" t="s">
        <v>110</v>
      </c>
    </row>
    <row r="239" s="2" customFormat="1" ht="21.75" customHeight="1">
      <c r="A239" s="31"/>
      <c r="B239" s="32"/>
      <c r="C239" s="207" t="s">
        <v>646</v>
      </c>
      <c r="D239" s="207" t="s">
        <v>120</v>
      </c>
      <c r="E239" s="208" t="s">
        <v>647</v>
      </c>
      <c r="F239" s="209" t="s">
        <v>648</v>
      </c>
      <c r="G239" s="210" t="s">
        <v>140</v>
      </c>
      <c r="H239" s="211">
        <v>94.999999999999901</v>
      </c>
      <c r="I239" s="212">
        <v>19.100000000000001</v>
      </c>
      <c r="J239" s="212">
        <f>ROUND(I239*H239,2)</f>
        <v>1814.5</v>
      </c>
      <c r="K239" s="209" t="s">
        <v>117</v>
      </c>
      <c r="L239" s="213"/>
      <c r="M239" s="214" t="s">
        <v>17</v>
      </c>
      <c r="N239" s="215" t="s">
        <v>38</v>
      </c>
      <c r="O239" s="203">
        <v>0</v>
      </c>
      <c r="P239" s="203">
        <f>O239*H239</f>
        <v>0</v>
      </c>
      <c r="Q239" s="203">
        <v>0.00029999999999999997</v>
      </c>
      <c r="R239" s="203">
        <f>Q239*H239</f>
        <v>0.028499999999999966</v>
      </c>
      <c r="S239" s="203">
        <v>0</v>
      </c>
      <c r="T239" s="204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205" t="s">
        <v>123</v>
      </c>
      <c r="AT239" s="205" t="s">
        <v>120</v>
      </c>
      <c r="AU239" s="205" t="s">
        <v>109</v>
      </c>
      <c r="AY239" s="16" t="s">
        <v>110</v>
      </c>
      <c r="BE239" s="206">
        <f>IF(N239="základní",J239,0)</f>
        <v>0</v>
      </c>
      <c r="BF239" s="206">
        <f>IF(N239="snížená",J239,0)</f>
        <v>1814.5</v>
      </c>
      <c r="BG239" s="206">
        <f>IF(N239="zákl. přenesená",J239,0)</f>
        <v>0</v>
      </c>
      <c r="BH239" s="206">
        <f>IF(N239="sníž. přenesená",J239,0)</f>
        <v>0</v>
      </c>
      <c r="BI239" s="206">
        <f>IF(N239="nulová",J239,0)</f>
        <v>0</v>
      </c>
      <c r="BJ239" s="16" t="s">
        <v>109</v>
      </c>
      <c r="BK239" s="206">
        <f>ROUND(I239*H239,2)</f>
        <v>1814.5</v>
      </c>
      <c r="BL239" s="16" t="s">
        <v>118</v>
      </c>
      <c r="BM239" s="205" t="s">
        <v>649</v>
      </c>
    </row>
    <row r="240" s="13" customFormat="1">
      <c r="A240" s="13"/>
      <c r="B240" s="220"/>
      <c r="C240" s="221"/>
      <c r="D240" s="216" t="s">
        <v>629</v>
      </c>
      <c r="E240" s="221"/>
      <c r="F240" s="222" t="s">
        <v>650</v>
      </c>
      <c r="G240" s="221"/>
      <c r="H240" s="223">
        <v>94.999999999999901</v>
      </c>
      <c r="I240" s="221"/>
      <c r="J240" s="221"/>
      <c r="K240" s="221"/>
      <c r="L240" s="224"/>
      <c r="M240" s="225"/>
      <c r="N240" s="226"/>
      <c r="O240" s="226"/>
      <c r="P240" s="226"/>
      <c r="Q240" s="226"/>
      <c r="R240" s="226"/>
      <c r="S240" s="226"/>
      <c r="T240" s="22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8" t="s">
        <v>629</v>
      </c>
      <c r="AU240" s="228" t="s">
        <v>109</v>
      </c>
      <c r="AV240" s="13" t="s">
        <v>109</v>
      </c>
      <c r="AW240" s="13" t="s">
        <v>4</v>
      </c>
      <c r="AX240" s="13" t="s">
        <v>74</v>
      </c>
      <c r="AY240" s="228" t="s">
        <v>110</v>
      </c>
    </row>
    <row r="241" s="2" customFormat="1" ht="16.5" customHeight="1">
      <c r="A241" s="31"/>
      <c r="B241" s="32"/>
      <c r="C241" s="207" t="s">
        <v>651</v>
      </c>
      <c r="D241" s="207" t="s">
        <v>120</v>
      </c>
      <c r="E241" s="208" t="s">
        <v>652</v>
      </c>
      <c r="F241" s="209" t="s">
        <v>653</v>
      </c>
      <c r="G241" s="210" t="s">
        <v>140</v>
      </c>
      <c r="H241" s="211">
        <v>20</v>
      </c>
      <c r="I241" s="212">
        <v>49.700000000000003</v>
      </c>
      <c r="J241" s="212">
        <f>ROUND(I241*H241,2)</f>
        <v>994</v>
      </c>
      <c r="K241" s="209" t="s">
        <v>117</v>
      </c>
      <c r="L241" s="213"/>
      <c r="M241" s="214" t="s">
        <v>17</v>
      </c>
      <c r="N241" s="215" t="s">
        <v>38</v>
      </c>
      <c r="O241" s="203">
        <v>0</v>
      </c>
      <c r="P241" s="203">
        <f>O241*H241</f>
        <v>0</v>
      </c>
      <c r="Q241" s="203">
        <v>0.00014999999999999999</v>
      </c>
      <c r="R241" s="203">
        <f>Q241*H241</f>
        <v>0.0029999999999999996</v>
      </c>
      <c r="S241" s="203">
        <v>0</v>
      </c>
      <c r="T241" s="204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205" t="s">
        <v>123</v>
      </c>
      <c r="AT241" s="205" t="s">
        <v>120</v>
      </c>
      <c r="AU241" s="205" t="s">
        <v>109</v>
      </c>
      <c r="AY241" s="16" t="s">
        <v>110</v>
      </c>
      <c r="BE241" s="206">
        <f>IF(N241="základní",J241,0)</f>
        <v>0</v>
      </c>
      <c r="BF241" s="206">
        <f>IF(N241="snížená",J241,0)</f>
        <v>994</v>
      </c>
      <c r="BG241" s="206">
        <f>IF(N241="zákl. přenesená",J241,0)</f>
        <v>0</v>
      </c>
      <c r="BH241" s="206">
        <f>IF(N241="sníž. přenesená",J241,0)</f>
        <v>0</v>
      </c>
      <c r="BI241" s="206">
        <f>IF(N241="nulová",J241,0)</f>
        <v>0</v>
      </c>
      <c r="BJ241" s="16" t="s">
        <v>109</v>
      </c>
      <c r="BK241" s="206">
        <f>ROUND(I241*H241,2)</f>
        <v>994</v>
      </c>
      <c r="BL241" s="16" t="s">
        <v>118</v>
      </c>
      <c r="BM241" s="205" t="s">
        <v>654</v>
      </c>
    </row>
    <row r="242" s="13" customFormat="1">
      <c r="A242" s="13"/>
      <c r="B242" s="220"/>
      <c r="C242" s="221"/>
      <c r="D242" s="216" t="s">
        <v>629</v>
      </c>
      <c r="E242" s="221"/>
      <c r="F242" s="222" t="s">
        <v>645</v>
      </c>
      <c r="G242" s="221"/>
      <c r="H242" s="223">
        <v>20</v>
      </c>
      <c r="I242" s="221"/>
      <c r="J242" s="221"/>
      <c r="K242" s="221"/>
      <c r="L242" s="224"/>
      <c r="M242" s="225"/>
      <c r="N242" s="226"/>
      <c r="O242" s="226"/>
      <c r="P242" s="226"/>
      <c r="Q242" s="226"/>
      <c r="R242" s="226"/>
      <c r="S242" s="226"/>
      <c r="T242" s="22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28" t="s">
        <v>629</v>
      </c>
      <c r="AU242" s="228" t="s">
        <v>109</v>
      </c>
      <c r="AV242" s="13" t="s">
        <v>109</v>
      </c>
      <c r="AW242" s="13" t="s">
        <v>4</v>
      </c>
      <c r="AX242" s="13" t="s">
        <v>74</v>
      </c>
      <c r="AY242" s="228" t="s">
        <v>110</v>
      </c>
    </row>
    <row r="243" s="2" customFormat="1" ht="21.75" customHeight="1">
      <c r="A243" s="31"/>
      <c r="B243" s="32"/>
      <c r="C243" s="195" t="s">
        <v>655</v>
      </c>
      <c r="D243" s="195" t="s">
        <v>113</v>
      </c>
      <c r="E243" s="196" t="s">
        <v>620</v>
      </c>
      <c r="F243" s="197" t="s">
        <v>621</v>
      </c>
      <c r="G243" s="198" t="s">
        <v>116</v>
      </c>
      <c r="H243" s="199">
        <v>55</v>
      </c>
      <c r="I243" s="200">
        <v>180</v>
      </c>
      <c r="J243" s="200">
        <f>ROUND(I243*H243,2)</f>
        <v>9900</v>
      </c>
      <c r="K243" s="197" t="s">
        <v>117</v>
      </c>
      <c r="L243" s="37"/>
      <c r="M243" s="201" t="s">
        <v>17</v>
      </c>
      <c r="N243" s="202" t="s">
        <v>38</v>
      </c>
      <c r="O243" s="203">
        <v>0.497</v>
      </c>
      <c r="P243" s="203">
        <f>O243*H243</f>
        <v>27.335000000000001</v>
      </c>
      <c r="Q243" s="203">
        <v>0</v>
      </c>
      <c r="R243" s="203">
        <f>Q243*H243</f>
        <v>0</v>
      </c>
      <c r="S243" s="203">
        <v>0</v>
      </c>
      <c r="T243" s="204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205" t="s">
        <v>118</v>
      </c>
      <c r="AT243" s="205" t="s">
        <v>113</v>
      </c>
      <c r="AU243" s="205" t="s">
        <v>109</v>
      </c>
      <c r="AY243" s="16" t="s">
        <v>110</v>
      </c>
      <c r="BE243" s="206">
        <f>IF(N243="základní",J243,0)</f>
        <v>0</v>
      </c>
      <c r="BF243" s="206">
        <f>IF(N243="snížená",J243,0)</f>
        <v>9900</v>
      </c>
      <c r="BG243" s="206">
        <f>IF(N243="zákl. přenesená",J243,0)</f>
        <v>0</v>
      </c>
      <c r="BH243" s="206">
        <f>IF(N243="sníž. přenesená",J243,0)</f>
        <v>0</v>
      </c>
      <c r="BI243" s="206">
        <f>IF(N243="nulová",J243,0)</f>
        <v>0</v>
      </c>
      <c r="BJ243" s="16" t="s">
        <v>109</v>
      </c>
      <c r="BK243" s="206">
        <f>ROUND(I243*H243,2)</f>
        <v>9900</v>
      </c>
      <c r="BL243" s="16" t="s">
        <v>118</v>
      </c>
      <c r="BM243" s="205" t="s">
        <v>656</v>
      </c>
    </row>
    <row r="244" s="2" customFormat="1" ht="16.5" customHeight="1">
      <c r="A244" s="31"/>
      <c r="B244" s="32"/>
      <c r="C244" s="207" t="s">
        <v>657</v>
      </c>
      <c r="D244" s="207" t="s">
        <v>120</v>
      </c>
      <c r="E244" s="208" t="s">
        <v>658</v>
      </c>
      <c r="F244" s="209" t="s">
        <v>659</v>
      </c>
      <c r="G244" s="210" t="s">
        <v>597</v>
      </c>
      <c r="H244" s="211">
        <v>34.100000000000001</v>
      </c>
      <c r="I244" s="212">
        <v>48.399999999999999</v>
      </c>
      <c r="J244" s="212">
        <f>ROUND(I244*H244,2)</f>
        <v>1650.4400000000001</v>
      </c>
      <c r="K244" s="209" t="s">
        <v>117</v>
      </c>
      <c r="L244" s="213"/>
      <c r="M244" s="214" t="s">
        <v>17</v>
      </c>
      <c r="N244" s="215" t="s">
        <v>38</v>
      </c>
      <c r="O244" s="203">
        <v>0</v>
      </c>
      <c r="P244" s="203">
        <f>O244*H244</f>
        <v>0</v>
      </c>
      <c r="Q244" s="203">
        <v>0.001</v>
      </c>
      <c r="R244" s="203">
        <f>Q244*H244</f>
        <v>0.034100000000000005</v>
      </c>
      <c r="S244" s="203">
        <v>0</v>
      </c>
      <c r="T244" s="204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205" t="s">
        <v>123</v>
      </c>
      <c r="AT244" s="205" t="s">
        <v>120</v>
      </c>
      <c r="AU244" s="205" t="s">
        <v>109</v>
      </c>
      <c r="AY244" s="16" t="s">
        <v>110</v>
      </c>
      <c r="BE244" s="206">
        <f>IF(N244="základní",J244,0)</f>
        <v>0</v>
      </c>
      <c r="BF244" s="206">
        <f>IF(N244="snížená",J244,0)</f>
        <v>1650.4400000000001</v>
      </c>
      <c r="BG244" s="206">
        <f>IF(N244="zákl. přenesená",J244,0)</f>
        <v>0</v>
      </c>
      <c r="BH244" s="206">
        <f>IF(N244="sníž. přenesená",J244,0)</f>
        <v>0</v>
      </c>
      <c r="BI244" s="206">
        <f>IF(N244="nulová",J244,0)</f>
        <v>0</v>
      </c>
      <c r="BJ244" s="16" t="s">
        <v>109</v>
      </c>
      <c r="BK244" s="206">
        <f>ROUND(I244*H244,2)</f>
        <v>1650.4400000000001</v>
      </c>
      <c r="BL244" s="16" t="s">
        <v>118</v>
      </c>
      <c r="BM244" s="205" t="s">
        <v>660</v>
      </c>
    </row>
    <row r="245" s="2" customFormat="1">
      <c r="A245" s="31"/>
      <c r="B245" s="32"/>
      <c r="C245" s="33"/>
      <c r="D245" s="216" t="s">
        <v>186</v>
      </c>
      <c r="E245" s="33"/>
      <c r="F245" s="217" t="s">
        <v>661</v>
      </c>
      <c r="G245" s="33"/>
      <c r="H245" s="33"/>
      <c r="I245" s="33"/>
      <c r="J245" s="33"/>
      <c r="K245" s="33"/>
      <c r="L245" s="37"/>
      <c r="M245" s="218"/>
      <c r="N245" s="219"/>
      <c r="O245" s="76"/>
      <c r="P245" s="76"/>
      <c r="Q245" s="76"/>
      <c r="R245" s="76"/>
      <c r="S245" s="76"/>
      <c r="T245" s="77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T245" s="16" t="s">
        <v>186</v>
      </c>
      <c r="AU245" s="16" t="s">
        <v>109</v>
      </c>
    </row>
    <row r="246" s="13" customFormat="1">
      <c r="A246" s="13"/>
      <c r="B246" s="220"/>
      <c r="C246" s="221"/>
      <c r="D246" s="216" t="s">
        <v>629</v>
      </c>
      <c r="E246" s="221"/>
      <c r="F246" s="222" t="s">
        <v>662</v>
      </c>
      <c r="G246" s="221"/>
      <c r="H246" s="223">
        <v>34.100000000000001</v>
      </c>
      <c r="I246" s="221"/>
      <c r="J246" s="221"/>
      <c r="K246" s="221"/>
      <c r="L246" s="224"/>
      <c r="M246" s="225"/>
      <c r="N246" s="226"/>
      <c r="O246" s="226"/>
      <c r="P246" s="226"/>
      <c r="Q246" s="226"/>
      <c r="R246" s="226"/>
      <c r="S246" s="226"/>
      <c r="T246" s="22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28" t="s">
        <v>629</v>
      </c>
      <c r="AU246" s="228" t="s">
        <v>109</v>
      </c>
      <c r="AV246" s="13" t="s">
        <v>109</v>
      </c>
      <c r="AW246" s="13" t="s">
        <v>4</v>
      </c>
      <c r="AX246" s="13" t="s">
        <v>74</v>
      </c>
      <c r="AY246" s="228" t="s">
        <v>110</v>
      </c>
    </row>
    <row r="247" s="2" customFormat="1" ht="16.5" customHeight="1">
      <c r="A247" s="31"/>
      <c r="B247" s="32"/>
      <c r="C247" s="195" t="s">
        <v>663</v>
      </c>
      <c r="D247" s="195" t="s">
        <v>113</v>
      </c>
      <c r="E247" s="196" t="s">
        <v>664</v>
      </c>
      <c r="F247" s="197" t="s">
        <v>665</v>
      </c>
      <c r="G247" s="198" t="s">
        <v>140</v>
      </c>
      <c r="H247" s="199">
        <v>22</v>
      </c>
      <c r="I247" s="200">
        <v>91</v>
      </c>
      <c r="J247" s="200">
        <f>ROUND(I247*H247,2)</f>
        <v>2002</v>
      </c>
      <c r="K247" s="197" t="s">
        <v>117</v>
      </c>
      <c r="L247" s="37"/>
      <c r="M247" s="201" t="s">
        <v>17</v>
      </c>
      <c r="N247" s="202" t="s">
        <v>38</v>
      </c>
      <c r="O247" s="203">
        <v>0.252</v>
      </c>
      <c r="P247" s="203">
        <f>O247*H247</f>
        <v>5.5440000000000005</v>
      </c>
      <c r="Q247" s="203">
        <v>0</v>
      </c>
      <c r="R247" s="203">
        <f>Q247*H247</f>
        <v>0</v>
      </c>
      <c r="S247" s="203">
        <v>0</v>
      </c>
      <c r="T247" s="204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205" t="s">
        <v>118</v>
      </c>
      <c r="AT247" s="205" t="s">
        <v>113</v>
      </c>
      <c r="AU247" s="205" t="s">
        <v>109</v>
      </c>
      <c r="AY247" s="16" t="s">
        <v>110</v>
      </c>
      <c r="BE247" s="206">
        <f>IF(N247="základní",J247,0)</f>
        <v>0</v>
      </c>
      <c r="BF247" s="206">
        <f>IF(N247="snížená",J247,0)</f>
        <v>2002</v>
      </c>
      <c r="BG247" s="206">
        <f>IF(N247="zákl. přenesená",J247,0)</f>
        <v>0</v>
      </c>
      <c r="BH247" s="206">
        <f>IF(N247="sníž. přenesená",J247,0)</f>
        <v>0</v>
      </c>
      <c r="BI247" s="206">
        <f>IF(N247="nulová",J247,0)</f>
        <v>0</v>
      </c>
      <c r="BJ247" s="16" t="s">
        <v>109</v>
      </c>
      <c r="BK247" s="206">
        <f>ROUND(I247*H247,2)</f>
        <v>2002</v>
      </c>
      <c r="BL247" s="16" t="s">
        <v>118</v>
      </c>
      <c r="BM247" s="205" t="s">
        <v>666</v>
      </c>
    </row>
    <row r="248" s="2" customFormat="1" ht="16.5" customHeight="1">
      <c r="A248" s="31"/>
      <c r="B248" s="32"/>
      <c r="C248" s="207" t="s">
        <v>667</v>
      </c>
      <c r="D248" s="207" t="s">
        <v>120</v>
      </c>
      <c r="E248" s="208" t="s">
        <v>668</v>
      </c>
      <c r="F248" s="209" t="s">
        <v>669</v>
      </c>
      <c r="G248" s="210" t="s">
        <v>140</v>
      </c>
      <c r="H248" s="211">
        <v>2</v>
      </c>
      <c r="I248" s="212">
        <v>11.300000000000001</v>
      </c>
      <c r="J248" s="212">
        <f>ROUND(I248*H248,2)</f>
        <v>22.600000000000001</v>
      </c>
      <c r="K248" s="209" t="s">
        <v>117</v>
      </c>
      <c r="L248" s="213"/>
      <c r="M248" s="214" t="s">
        <v>17</v>
      </c>
      <c r="N248" s="215" t="s">
        <v>38</v>
      </c>
      <c r="O248" s="203">
        <v>0</v>
      </c>
      <c r="P248" s="203">
        <f>O248*H248</f>
        <v>0</v>
      </c>
      <c r="Q248" s="203">
        <v>0.00023000000000000001</v>
      </c>
      <c r="R248" s="203">
        <f>Q248*H248</f>
        <v>0.00046000000000000001</v>
      </c>
      <c r="S248" s="203">
        <v>0</v>
      </c>
      <c r="T248" s="204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205" t="s">
        <v>123</v>
      </c>
      <c r="AT248" s="205" t="s">
        <v>120</v>
      </c>
      <c r="AU248" s="205" t="s">
        <v>109</v>
      </c>
      <c r="AY248" s="16" t="s">
        <v>110</v>
      </c>
      <c r="BE248" s="206">
        <f>IF(N248="základní",J248,0)</f>
        <v>0</v>
      </c>
      <c r="BF248" s="206">
        <f>IF(N248="snížená",J248,0)</f>
        <v>22.600000000000001</v>
      </c>
      <c r="BG248" s="206">
        <f>IF(N248="zákl. přenesená",J248,0)</f>
        <v>0</v>
      </c>
      <c r="BH248" s="206">
        <f>IF(N248="sníž. přenesená",J248,0)</f>
        <v>0</v>
      </c>
      <c r="BI248" s="206">
        <f>IF(N248="nulová",J248,0)</f>
        <v>0</v>
      </c>
      <c r="BJ248" s="16" t="s">
        <v>109</v>
      </c>
      <c r="BK248" s="206">
        <f>ROUND(I248*H248,2)</f>
        <v>22.600000000000001</v>
      </c>
      <c r="BL248" s="16" t="s">
        <v>118</v>
      </c>
      <c r="BM248" s="205" t="s">
        <v>670</v>
      </c>
    </row>
    <row r="249" s="2" customFormat="1" ht="21.75" customHeight="1">
      <c r="A249" s="31"/>
      <c r="B249" s="32"/>
      <c r="C249" s="207" t="s">
        <v>671</v>
      </c>
      <c r="D249" s="207" t="s">
        <v>120</v>
      </c>
      <c r="E249" s="208" t="s">
        <v>672</v>
      </c>
      <c r="F249" s="209" t="s">
        <v>673</v>
      </c>
      <c r="G249" s="210" t="s">
        <v>140</v>
      </c>
      <c r="H249" s="211">
        <v>20</v>
      </c>
      <c r="I249" s="212">
        <v>39.200000000000003</v>
      </c>
      <c r="J249" s="212">
        <f>ROUND(I249*H249,2)</f>
        <v>784</v>
      </c>
      <c r="K249" s="209" t="s">
        <v>117</v>
      </c>
      <c r="L249" s="213"/>
      <c r="M249" s="214" t="s">
        <v>17</v>
      </c>
      <c r="N249" s="215" t="s">
        <v>38</v>
      </c>
      <c r="O249" s="203">
        <v>0</v>
      </c>
      <c r="P249" s="203">
        <f>O249*H249</f>
        <v>0</v>
      </c>
      <c r="Q249" s="203">
        <v>0.00069999999999999999</v>
      </c>
      <c r="R249" s="203">
        <f>Q249*H249</f>
        <v>0.014</v>
      </c>
      <c r="S249" s="203">
        <v>0</v>
      </c>
      <c r="T249" s="204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205" t="s">
        <v>123</v>
      </c>
      <c r="AT249" s="205" t="s">
        <v>120</v>
      </c>
      <c r="AU249" s="205" t="s">
        <v>109</v>
      </c>
      <c r="AY249" s="16" t="s">
        <v>110</v>
      </c>
      <c r="BE249" s="206">
        <f>IF(N249="základní",J249,0)</f>
        <v>0</v>
      </c>
      <c r="BF249" s="206">
        <f>IF(N249="snížená",J249,0)</f>
        <v>784</v>
      </c>
      <c r="BG249" s="206">
        <f>IF(N249="zákl. přenesená",J249,0)</f>
        <v>0</v>
      </c>
      <c r="BH249" s="206">
        <f>IF(N249="sníž. přenesená",J249,0)</f>
        <v>0</v>
      </c>
      <c r="BI249" s="206">
        <f>IF(N249="nulová",J249,0)</f>
        <v>0</v>
      </c>
      <c r="BJ249" s="16" t="s">
        <v>109</v>
      </c>
      <c r="BK249" s="206">
        <f>ROUND(I249*H249,2)</f>
        <v>784</v>
      </c>
      <c r="BL249" s="16" t="s">
        <v>118</v>
      </c>
      <c r="BM249" s="205" t="s">
        <v>674</v>
      </c>
    </row>
    <row r="250" s="2" customFormat="1" ht="21.75" customHeight="1">
      <c r="A250" s="31"/>
      <c r="B250" s="32"/>
      <c r="C250" s="195" t="s">
        <v>675</v>
      </c>
      <c r="D250" s="195" t="s">
        <v>113</v>
      </c>
      <c r="E250" s="196" t="s">
        <v>676</v>
      </c>
      <c r="F250" s="197" t="s">
        <v>677</v>
      </c>
      <c r="G250" s="198" t="s">
        <v>140</v>
      </c>
      <c r="H250" s="199">
        <v>31</v>
      </c>
      <c r="I250" s="200">
        <v>127</v>
      </c>
      <c r="J250" s="200">
        <f>ROUND(I250*H250,2)</f>
        <v>3937</v>
      </c>
      <c r="K250" s="197" t="s">
        <v>117</v>
      </c>
      <c r="L250" s="37"/>
      <c r="M250" s="201" t="s">
        <v>17</v>
      </c>
      <c r="N250" s="202" t="s">
        <v>38</v>
      </c>
      <c r="O250" s="203">
        <v>0.35199999999999998</v>
      </c>
      <c r="P250" s="203">
        <f>O250*H250</f>
        <v>10.911999999999999</v>
      </c>
      <c r="Q250" s="203">
        <v>0</v>
      </c>
      <c r="R250" s="203">
        <f>Q250*H250</f>
        <v>0</v>
      </c>
      <c r="S250" s="203">
        <v>0</v>
      </c>
      <c r="T250" s="204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205" t="s">
        <v>118</v>
      </c>
      <c r="AT250" s="205" t="s">
        <v>113</v>
      </c>
      <c r="AU250" s="205" t="s">
        <v>109</v>
      </c>
      <c r="AY250" s="16" t="s">
        <v>110</v>
      </c>
      <c r="BE250" s="206">
        <f>IF(N250="základní",J250,0)</f>
        <v>0</v>
      </c>
      <c r="BF250" s="206">
        <f>IF(N250="snížená",J250,0)</f>
        <v>3937</v>
      </c>
      <c r="BG250" s="206">
        <f>IF(N250="zákl. přenesená",J250,0)</f>
        <v>0</v>
      </c>
      <c r="BH250" s="206">
        <f>IF(N250="sníž. přenesená",J250,0)</f>
        <v>0</v>
      </c>
      <c r="BI250" s="206">
        <f>IF(N250="nulová",J250,0)</f>
        <v>0</v>
      </c>
      <c r="BJ250" s="16" t="s">
        <v>109</v>
      </c>
      <c r="BK250" s="206">
        <f>ROUND(I250*H250,2)</f>
        <v>3937</v>
      </c>
      <c r="BL250" s="16" t="s">
        <v>118</v>
      </c>
      <c r="BM250" s="205" t="s">
        <v>678</v>
      </c>
    </row>
    <row r="251" s="2" customFormat="1" ht="16.5" customHeight="1">
      <c r="A251" s="31"/>
      <c r="B251" s="32"/>
      <c r="C251" s="207" t="s">
        <v>679</v>
      </c>
      <c r="D251" s="207" t="s">
        <v>120</v>
      </c>
      <c r="E251" s="208" t="s">
        <v>680</v>
      </c>
      <c r="F251" s="209" t="s">
        <v>681</v>
      </c>
      <c r="G251" s="210" t="s">
        <v>140</v>
      </c>
      <c r="H251" s="211">
        <v>15</v>
      </c>
      <c r="I251" s="212">
        <v>25.899999999999999</v>
      </c>
      <c r="J251" s="212">
        <f>ROUND(I251*H251,2)</f>
        <v>388.5</v>
      </c>
      <c r="K251" s="209" t="s">
        <v>117</v>
      </c>
      <c r="L251" s="213"/>
      <c r="M251" s="214" t="s">
        <v>17</v>
      </c>
      <c r="N251" s="215" t="s">
        <v>38</v>
      </c>
      <c r="O251" s="203">
        <v>0</v>
      </c>
      <c r="P251" s="203">
        <f>O251*H251</f>
        <v>0</v>
      </c>
      <c r="Q251" s="203">
        <v>0.00016000000000000001</v>
      </c>
      <c r="R251" s="203">
        <f>Q251*H251</f>
        <v>0.0024000000000000002</v>
      </c>
      <c r="S251" s="203">
        <v>0</v>
      </c>
      <c r="T251" s="204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205" t="s">
        <v>123</v>
      </c>
      <c r="AT251" s="205" t="s">
        <v>120</v>
      </c>
      <c r="AU251" s="205" t="s">
        <v>109</v>
      </c>
      <c r="AY251" s="16" t="s">
        <v>110</v>
      </c>
      <c r="BE251" s="206">
        <f>IF(N251="základní",J251,0)</f>
        <v>0</v>
      </c>
      <c r="BF251" s="206">
        <f>IF(N251="snížená",J251,0)</f>
        <v>388.5</v>
      </c>
      <c r="BG251" s="206">
        <f>IF(N251="zákl. přenesená",J251,0)</f>
        <v>0</v>
      </c>
      <c r="BH251" s="206">
        <f>IF(N251="sníž. přenesená",J251,0)</f>
        <v>0</v>
      </c>
      <c r="BI251" s="206">
        <f>IF(N251="nulová",J251,0)</f>
        <v>0</v>
      </c>
      <c r="BJ251" s="16" t="s">
        <v>109</v>
      </c>
      <c r="BK251" s="206">
        <f>ROUND(I251*H251,2)</f>
        <v>388.5</v>
      </c>
      <c r="BL251" s="16" t="s">
        <v>118</v>
      </c>
      <c r="BM251" s="205" t="s">
        <v>682</v>
      </c>
    </row>
    <row r="252" s="2" customFormat="1" ht="16.5" customHeight="1">
      <c r="A252" s="31"/>
      <c r="B252" s="32"/>
      <c r="C252" s="207" t="s">
        <v>683</v>
      </c>
      <c r="D252" s="207" t="s">
        <v>120</v>
      </c>
      <c r="E252" s="208" t="s">
        <v>684</v>
      </c>
      <c r="F252" s="209" t="s">
        <v>685</v>
      </c>
      <c r="G252" s="210" t="s">
        <v>140</v>
      </c>
      <c r="H252" s="211">
        <v>4</v>
      </c>
      <c r="I252" s="212">
        <v>18.800000000000001</v>
      </c>
      <c r="J252" s="212">
        <f>ROUND(I252*H252,2)</f>
        <v>75.200000000000003</v>
      </c>
      <c r="K252" s="209" t="s">
        <v>117</v>
      </c>
      <c r="L252" s="213"/>
      <c r="M252" s="214" t="s">
        <v>17</v>
      </c>
      <c r="N252" s="215" t="s">
        <v>38</v>
      </c>
      <c r="O252" s="203">
        <v>0</v>
      </c>
      <c r="P252" s="203">
        <f>O252*H252</f>
        <v>0</v>
      </c>
      <c r="Q252" s="203">
        <v>0.00012999999999999999</v>
      </c>
      <c r="R252" s="203">
        <f>Q252*H252</f>
        <v>0.00051999999999999995</v>
      </c>
      <c r="S252" s="203">
        <v>0</v>
      </c>
      <c r="T252" s="204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205" t="s">
        <v>123</v>
      </c>
      <c r="AT252" s="205" t="s">
        <v>120</v>
      </c>
      <c r="AU252" s="205" t="s">
        <v>109</v>
      </c>
      <c r="AY252" s="16" t="s">
        <v>110</v>
      </c>
      <c r="BE252" s="206">
        <f>IF(N252="základní",J252,0)</f>
        <v>0</v>
      </c>
      <c r="BF252" s="206">
        <f>IF(N252="snížená",J252,0)</f>
        <v>75.200000000000003</v>
      </c>
      <c r="BG252" s="206">
        <f>IF(N252="zákl. přenesená",J252,0)</f>
        <v>0</v>
      </c>
      <c r="BH252" s="206">
        <f>IF(N252="sníž. přenesená",J252,0)</f>
        <v>0</v>
      </c>
      <c r="BI252" s="206">
        <f>IF(N252="nulová",J252,0)</f>
        <v>0</v>
      </c>
      <c r="BJ252" s="16" t="s">
        <v>109</v>
      </c>
      <c r="BK252" s="206">
        <f>ROUND(I252*H252,2)</f>
        <v>75.200000000000003</v>
      </c>
      <c r="BL252" s="16" t="s">
        <v>118</v>
      </c>
      <c r="BM252" s="205" t="s">
        <v>686</v>
      </c>
    </row>
    <row r="253" s="2" customFormat="1" ht="16.5" customHeight="1">
      <c r="A253" s="31"/>
      <c r="B253" s="32"/>
      <c r="C253" s="207" t="s">
        <v>687</v>
      </c>
      <c r="D253" s="207" t="s">
        <v>120</v>
      </c>
      <c r="E253" s="208" t="s">
        <v>688</v>
      </c>
      <c r="F253" s="209" t="s">
        <v>689</v>
      </c>
      <c r="G253" s="210" t="s">
        <v>140</v>
      </c>
      <c r="H253" s="211">
        <v>5</v>
      </c>
      <c r="I253" s="212">
        <v>13.9</v>
      </c>
      <c r="J253" s="212">
        <f>ROUND(I253*H253,2)</f>
        <v>69.5</v>
      </c>
      <c r="K253" s="209" t="s">
        <v>117</v>
      </c>
      <c r="L253" s="213"/>
      <c r="M253" s="214" t="s">
        <v>17</v>
      </c>
      <c r="N253" s="215" t="s">
        <v>38</v>
      </c>
      <c r="O253" s="203">
        <v>0</v>
      </c>
      <c r="P253" s="203">
        <f>O253*H253</f>
        <v>0</v>
      </c>
      <c r="Q253" s="203">
        <v>0.00016000000000000001</v>
      </c>
      <c r="R253" s="203">
        <f>Q253*H253</f>
        <v>0.00080000000000000004</v>
      </c>
      <c r="S253" s="203">
        <v>0</v>
      </c>
      <c r="T253" s="204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205" t="s">
        <v>123</v>
      </c>
      <c r="AT253" s="205" t="s">
        <v>120</v>
      </c>
      <c r="AU253" s="205" t="s">
        <v>109</v>
      </c>
      <c r="AY253" s="16" t="s">
        <v>110</v>
      </c>
      <c r="BE253" s="206">
        <f>IF(N253="základní",J253,0)</f>
        <v>0</v>
      </c>
      <c r="BF253" s="206">
        <f>IF(N253="snížená",J253,0)</f>
        <v>69.5</v>
      </c>
      <c r="BG253" s="206">
        <f>IF(N253="zákl. přenesená",J253,0)</f>
        <v>0</v>
      </c>
      <c r="BH253" s="206">
        <f>IF(N253="sníž. přenesená",J253,0)</f>
        <v>0</v>
      </c>
      <c r="BI253" s="206">
        <f>IF(N253="nulová",J253,0)</f>
        <v>0</v>
      </c>
      <c r="BJ253" s="16" t="s">
        <v>109</v>
      </c>
      <c r="BK253" s="206">
        <f>ROUND(I253*H253,2)</f>
        <v>69.5</v>
      </c>
      <c r="BL253" s="16" t="s">
        <v>118</v>
      </c>
      <c r="BM253" s="205" t="s">
        <v>690</v>
      </c>
    </row>
    <row r="254" s="2" customFormat="1" ht="16.5" customHeight="1">
      <c r="A254" s="31"/>
      <c r="B254" s="32"/>
      <c r="C254" s="207" t="s">
        <v>691</v>
      </c>
      <c r="D254" s="207" t="s">
        <v>120</v>
      </c>
      <c r="E254" s="208" t="s">
        <v>692</v>
      </c>
      <c r="F254" s="209" t="s">
        <v>693</v>
      </c>
      <c r="G254" s="210" t="s">
        <v>140</v>
      </c>
      <c r="H254" s="211">
        <v>7</v>
      </c>
      <c r="I254" s="212">
        <v>33.399999999999999</v>
      </c>
      <c r="J254" s="212">
        <f>ROUND(I254*H254,2)</f>
        <v>233.80000000000001</v>
      </c>
      <c r="K254" s="209" t="s">
        <v>117</v>
      </c>
      <c r="L254" s="213"/>
      <c r="M254" s="214" t="s">
        <v>17</v>
      </c>
      <c r="N254" s="215" t="s">
        <v>38</v>
      </c>
      <c r="O254" s="203">
        <v>0</v>
      </c>
      <c r="P254" s="203">
        <f>O254*H254</f>
        <v>0</v>
      </c>
      <c r="Q254" s="203">
        <v>0.00020000000000000001</v>
      </c>
      <c r="R254" s="203">
        <f>Q254*H254</f>
        <v>0.0014</v>
      </c>
      <c r="S254" s="203">
        <v>0</v>
      </c>
      <c r="T254" s="204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205" t="s">
        <v>123</v>
      </c>
      <c r="AT254" s="205" t="s">
        <v>120</v>
      </c>
      <c r="AU254" s="205" t="s">
        <v>109</v>
      </c>
      <c r="AY254" s="16" t="s">
        <v>110</v>
      </c>
      <c r="BE254" s="206">
        <f>IF(N254="základní",J254,0)</f>
        <v>0</v>
      </c>
      <c r="BF254" s="206">
        <f>IF(N254="snížená",J254,0)</f>
        <v>233.80000000000001</v>
      </c>
      <c r="BG254" s="206">
        <f>IF(N254="zákl. přenesená",J254,0)</f>
        <v>0</v>
      </c>
      <c r="BH254" s="206">
        <f>IF(N254="sníž. přenesená",J254,0)</f>
        <v>0</v>
      </c>
      <c r="BI254" s="206">
        <f>IF(N254="nulová",J254,0)</f>
        <v>0</v>
      </c>
      <c r="BJ254" s="16" t="s">
        <v>109</v>
      </c>
      <c r="BK254" s="206">
        <f>ROUND(I254*H254,2)</f>
        <v>233.80000000000001</v>
      </c>
      <c r="BL254" s="16" t="s">
        <v>118</v>
      </c>
      <c r="BM254" s="205" t="s">
        <v>694</v>
      </c>
    </row>
    <row r="255" s="2" customFormat="1" ht="21.75" customHeight="1">
      <c r="A255" s="31"/>
      <c r="B255" s="32"/>
      <c r="C255" s="195" t="s">
        <v>695</v>
      </c>
      <c r="D255" s="195" t="s">
        <v>113</v>
      </c>
      <c r="E255" s="196" t="s">
        <v>696</v>
      </c>
      <c r="F255" s="197" t="s">
        <v>697</v>
      </c>
      <c r="G255" s="198" t="s">
        <v>140</v>
      </c>
      <c r="H255" s="199">
        <v>7</v>
      </c>
      <c r="I255" s="200">
        <v>315</v>
      </c>
      <c r="J255" s="200">
        <f>ROUND(I255*H255,2)</f>
        <v>2205</v>
      </c>
      <c r="K255" s="197" t="s">
        <v>117</v>
      </c>
      <c r="L255" s="37"/>
      <c r="M255" s="201" t="s">
        <v>17</v>
      </c>
      <c r="N255" s="202" t="s">
        <v>38</v>
      </c>
      <c r="O255" s="203">
        <v>0.871</v>
      </c>
      <c r="P255" s="203">
        <f>O255*H255</f>
        <v>6.0969999999999995</v>
      </c>
      <c r="Q255" s="203">
        <v>0</v>
      </c>
      <c r="R255" s="203">
        <f>Q255*H255</f>
        <v>0</v>
      </c>
      <c r="S255" s="203">
        <v>0</v>
      </c>
      <c r="T255" s="204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205" t="s">
        <v>118</v>
      </c>
      <c r="AT255" s="205" t="s">
        <v>113</v>
      </c>
      <c r="AU255" s="205" t="s">
        <v>109</v>
      </c>
      <c r="AY255" s="16" t="s">
        <v>110</v>
      </c>
      <c r="BE255" s="206">
        <f>IF(N255="základní",J255,0)</f>
        <v>0</v>
      </c>
      <c r="BF255" s="206">
        <f>IF(N255="snížená",J255,0)</f>
        <v>2205</v>
      </c>
      <c r="BG255" s="206">
        <f>IF(N255="zákl. přenesená",J255,0)</f>
        <v>0</v>
      </c>
      <c r="BH255" s="206">
        <f>IF(N255="sníž. přenesená",J255,0)</f>
        <v>0</v>
      </c>
      <c r="BI255" s="206">
        <f>IF(N255="nulová",J255,0)</f>
        <v>0</v>
      </c>
      <c r="BJ255" s="16" t="s">
        <v>109</v>
      </c>
      <c r="BK255" s="206">
        <f>ROUND(I255*H255,2)</f>
        <v>2205</v>
      </c>
      <c r="BL255" s="16" t="s">
        <v>118</v>
      </c>
      <c r="BM255" s="205" t="s">
        <v>698</v>
      </c>
    </row>
    <row r="256" s="2" customFormat="1" ht="16.5" customHeight="1">
      <c r="A256" s="31"/>
      <c r="B256" s="32"/>
      <c r="C256" s="207" t="s">
        <v>699</v>
      </c>
      <c r="D256" s="207" t="s">
        <v>120</v>
      </c>
      <c r="E256" s="208" t="s">
        <v>700</v>
      </c>
      <c r="F256" s="209" t="s">
        <v>701</v>
      </c>
      <c r="G256" s="210" t="s">
        <v>140</v>
      </c>
      <c r="H256" s="211">
        <v>7</v>
      </c>
      <c r="I256" s="212">
        <v>189</v>
      </c>
      <c r="J256" s="212">
        <f>ROUND(I256*H256,2)</f>
        <v>1323</v>
      </c>
      <c r="K256" s="209" t="s">
        <v>117</v>
      </c>
      <c r="L256" s="213"/>
      <c r="M256" s="214" t="s">
        <v>17</v>
      </c>
      <c r="N256" s="215" t="s">
        <v>38</v>
      </c>
      <c r="O256" s="203">
        <v>0</v>
      </c>
      <c r="P256" s="203">
        <f>O256*H256</f>
        <v>0</v>
      </c>
      <c r="Q256" s="203">
        <v>0.0041999999999999997</v>
      </c>
      <c r="R256" s="203">
        <f>Q256*H256</f>
        <v>0.029399999999999999</v>
      </c>
      <c r="S256" s="203">
        <v>0</v>
      </c>
      <c r="T256" s="204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205" t="s">
        <v>123</v>
      </c>
      <c r="AT256" s="205" t="s">
        <v>120</v>
      </c>
      <c r="AU256" s="205" t="s">
        <v>109</v>
      </c>
      <c r="AY256" s="16" t="s">
        <v>110</v>
      </c>
      <c r="BE256" s="206">
        <f>IF(N256="základní",J256,0)</f>
        <v>0</v>
      </c>
      <c r="BF256" s="206">
        <f>IF(N256="snížená",J256,0)</f>
        <v>1323</v>
      </c>
      <c r="BG256" s="206">
        <f>IF(N256="zákl. přenesená",J256,0)</f>
        <v>0</v>
      </c>
      <c r="BH256" s="206">
        <f>IF(N256="sníž. přenesená",J256,0)</f>
        <v>0</v>
      </c>
      <c r="BI256" s="206">
        <f>IF(N256="nulová",J256,0)</f>
        <v>0</v>
      </c>
      <c r="BJ256" s="16" t="s">
        <v>109</v>
      </c>
      <c r="BK256" s="206">
        <f>ROUND(I256*H256,2)</f>
        <v>1323</v>
      </c>
      <c r="BL256" s="16" t="s">
        <v>118</v>
      </c>
      <c r="BM256" s="205" t="s">
        <v>702</v>
      </c>
    </row>
    <row r="257" s="2" customFormat="1" ht="16.5" customHeight="1">
      <c r="A257" s="31"/>
      <c r="B257" s="32"/>
      <c r="C257" s="207" t="s">
        <v>703</v>
      </c>
      <c r="D257" s="207" t="s">
        <v>120</v>
      </c>
      <c r="E257" s="208" t="s">
        <v>704</v>
      </c>
      <c r="F257" s="209" t="s">
        <v>705</v>
      </c>
      <c r="G257" s="210" t="s">
        <v>140</v>
      </c>
      <c r="H257" s="211">
        <v>14</v>
      </c>
      <c r="I257" s="212">
        <v>189</v>
      </c>
      <c r="J257" s="212">
        <f>ROUND(I257*H257,2)</f>
        <v>2646</v>
      </c>
      <c r="K257" s="209" t="s">
        <v>17</v>
      </c>
      <c r="L257" s="213"/>
      <c r="M257" s="214" t="s">
        <v>17</v>
      </c>
      <c r="N257" s="215" t="s">
        <v>38</v>
      </c>
      <c r="O257" s="203">
        <v>0</v>
      </c>
      <c r="P257" s="203">
        <f>O257*H257</f>
        <v>0</v>
      </c>
      <c r="Q257" s="203">
        <v>0.0041999999999999997</v>
      </c>
      <c r="R257" s="203">
        <f>Q257*H257</f>
        <v>0.058799999999999998</v>
      </c>
      <c r="S257" s="203">
        <v>0</v>
      </c>
      <c r="T257" s="204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205" t="s">
        <v>123</v>
      </c>
      <c r="AT257" s="205" t="s">
        <v>120</v>
      </c>
      <c r="AU257" s="205" t="s">
        <v>109</v>
      </c>
      <c r="AY257" s="16" t="s">
        <v>110</v>
      </c>
      <c r="BE257" s="206">
        <f>IF(N257="základní",J257,0)</f>
        <v>0</v>
      </c>
      <c r="BF257" s="206">
        <f>IF(N257="snížená",J257,0)</f>
        <v>2646</v>
      </c>
      <c r="BG257" s="206">
        <f>IF(N257="zákl. přenesená",J257,0)</f>
        <v>0</v>
      </c>
      <c r="BH257" s="206">
        <f>IF(N257="sníž. přenesená",J257,0)</f>
        <v>0</v>
      </c>
      <c r="BI257" s="206">
        <f>IF(N257="nulová",J257,0)</f>
        <v>0</v>
      </c>
      <c r="BJ257" s="16" t="s">
        <v>109</v>
      </c>
      <c r="BK257" s="206">
        <f>ROUND(I257*H257,2)</f>
        <v>2646</v>
      </c>
      <c r="BL257" s="16" t="s">
        <v>118</v>
      </c>
      <c r="BM257" s="205" t="s">
        <v>706</v>
      </c>
    </row>
    <row r="258" s="2" customFormat="1" ht="21.75" customHeight="1">
      <c r="A258" s="31"/>
      <c r="B258" s="32"/>
      <c r="C258" s="195" t="s">
        <v>707</v>
      </c>
      <c r="D258" s="195" t="s">
        <v>113</v>
      </c>
      <c r="E258" s="196" t="s">
        <v>708</v>
      </c>
      <c r="F258" s="197" t="s">
        <v>709</v>
      </c>
      <c r="G258" s="198" t="s">
        <v>140</v>
      </c>
      <c r="H258" s="199">
        <v>7</v>
      </c>
      <c r="I258" s="200">
        <v>65</v>
      </c>
      <c r="J258" s="200">
        <f>ROUND(I258*H258,2)</f>
        <v>455</v>
      </c>
      <c r="K258" s="197" t="s">
        <v>117</v>
      </c>
      <c r="L258" s="37"/>
      <c r="M258" s="201" t="s">
        <v>17</v>
      </c>
      <c r="N258" s="202" t="s">
        <v>38</v>
      </c>
      <c r="O258" s="203">
        <v>0.17999999999999999</v>
      </c>
      <c r="P258" s="203">
        <f>O258*H258</f>
        <v>1.26</v>
      </c>
      <c r="Q258" s="203">
        <v>0</v>
      </c>
      <c r="R258" s="203">
        <f>Q258*H258</f>
        <v>0</v>
      </c>
      <c r="S258" s="203">
        <v>0</v>
      </c>
      <c r="T258" s="204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205" t="s">
        <v>118</v>
      </c>
      <c r="AT258" s="205" t="s">
        <v>113</v>
      </c>
      <c r="AU258" s="205" t="s">
        <v>109</v>
      </c>
      <c r="AY258" s="16" t="s">
        <v>110</v>
      </c>
      <c r="BE258" s="206">
        <f>IF(N258="základní",J258,0)</f>
        <v>0</v>
      </c>
      <c r="BF258" s="206">
        <f>IF(N258="snížená",J258,0)</f>
        <v>455</v>
      </c>
      <c r="BG258" s="206">
        <f>IF(N258="zákl. přenesená",J258,0)</f>
        <v>0</v>
      </c>
      <c r="BH258" s="206">
        <f>IF(N258="sníž. přenesená",J258,0)</f>
        <v>0</v>
      </c>
      <c r="BI258" s="206">
        <f>IF(N258="nulová",J258,0)</f>
        <v>0</v>
      </c>
      <c r="BJ258" s="16" t="s">
        <v>109</v>
      </c>
      <c r="BK258" s="206">
        <f>ROUND(I258*H258,2)</f>
        <v>455</v>
      </c>
      <c r="BL258" s="16" t="s">
        <v>118</v>
      </c>
      <c r="BM258" s="205" t="s">
        <v>710</v>
      </c>
    </row>
    <row r="259" s="2" customFormat="1" ht="16.5" customHeight="1">
      <c r="A259" s="31"/>
      <c r="B259" s="32"/>
      <c r="C259" s="207" t="s">
        <v>711</v>
      </c>
      <c r="D259" s="207" t="s">
        <v>120</v>
      </c>
      <c r="E259" s="208" t="s">
        <v>712</v>
      </c>
      <c r="F259" s="209" t="s">
        <v>713</v>
      </c>
      <c r="G259" s="210" t="s">
        <v>140</v>
      </c>
      <c r="H259" s="211">
        <v>7</v>
      </c>
      <c r="I259" s="212">
        <v>3.1499999999999999</v>
      </c>
      <c r="J259" s="212">
        <f>ROUND(I259*H259,2)</f>
        <v>22.050000000000001</v>
      </c>
      <c r="K259" s="209" t="s">
        <v>297</v>
      </c>
      <c r="L259" s="213"/>
      <c r="M259" s="214" t="s">
        <v>17</v>
      </c>
      <c r="N259" s="215" t="s">
        <v>38</v>
      </c>
      <c r="O259" s="203">
        <v>0</v>
      </c>
      <c r="P259" s="203">
        <f>O259*H259</f>
        <v>0</v>
      </c>
      <c r="Q259" s="203">
        <v>9.9999999999999995E-07</v>
      </c>
      <c r="R259" s="203">
        <f>Q259*H259</f>
        <v>6.9999999999999999E-06</v>
      </c>
      <c r="S259" s="203">
        <v>0</v>
      </c>
      <c r="T259" s="204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205" t="s">
        <v>123</v>
      </c>
      <c r="AT259" s="205" t="s">
        <v>120</v>
      </c>
      <c r="AU259" s="205" t="s">
        <v>109</v>
      </c>
      <c r="AY259" s="16" t="s">
        <v>110</v>
      </c>
      <c r="BE259" s="206">
        <f>IF(N259="základní",J259,0)</f>
        <v>0</v>
      </c>
      <c r="BF259" s="206">
        <f>IF(N259="snížená",J259,0)</f>
        <v>22.050000000000001</v>
      </c>
      <c r="BG259" s="206">
        <f>IF(N259="zákl. přenesená",J259,0)</f>
        <v>0</v>
      </c>
      <c r="BH259" s="206">
        <f>IF(N259="sníž. přenesená",J259,0)</f>
        <v>0</v>
      </c>
      <c r="BI259" s="206">
        <f>IF(N259="nulová",J259,0)</f>
        <v>0</v>
      </c>
      <c r="BJ259" s="16" t="s">
        <v>109</v>
      </c>
      <c r="BK259" s="206">
        <f>ROUND(I259*H259,2)</f>
        <v>22.050000000000001</v>
      </c>
      <c r="BL259" s="16" t="s">
        <v>118</v>
      </c>
      <c r="BM259" s="205" t="s">
        <v>714</v>
      </c>
    </row>
    <row r="260" s="2" customFormat="1" ht="21.75" customHeight="1">
      <c r="A260" s="31"/>
      <c r="B260" s="32"/>
      <c r="C260" s="195" t="s">
        <v>715</v>
      </c>
      <c r="D260" s="195" t="s">
        <v>113</v>
      </c>
      <c r="E260" s="196" t="s">
        <v>716</v>
      </c>
      <c r="F260" s="197" t="s">
        <v>717</v>
      </c>
      <c r="G260" s="198" t="s">
        <v>140</v>
      </c>
      <c r="H260" s="199">
        <v>13</v>
      </c>
      <c r="I260" s="200">
        <v>482</v>
      </c>
      <c r="J260" s="200">
        <f>ROUND(I260*H260,2)</f>
        <v>6266</v>
      </c>
      <c r="K260" s="197" t="s">
        <v>117</v>
      </c>
      <c r="L260" s="37"/>
      <c r="M260" s="201" t="s">
        <v>17</v>
      </c>
      <c r="N260" s="202" t="s">
        <v>38</v>
      </c>
      <c r="O260" s="203">
        <v>1.335</v>
      </c>
      <c r="P260" s="203">
        <f>O260*H260</f>
        <v>17.355</v>
      </c>
      <c r="Q260" s="203">
        <v>0</v>
      </c>
      <c r="R260" s="203">
        <f>Q260*H260</f>
        <v>0</v>
      </c>
      <c r="S260" s="203">
        <v>0</v>
      </c>
      <c r="T260" s="204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205" t="s">
        <v>118</v>
      </c>
      <c r="AT260" s="205" t="s">
        <v>113</v>
      </c>
      <c r="AU260" s="205" t="s">
        <v>109</v>
      </c>
      <c r="AY260" s="16" t="s">
        <v>110</v>
      </c>
      <c r="BE260" s="206">
        <f>IF(N260="základní",J260,0)</f>
        <v>0</v>
      </c>
      <c r="BF260" s="206">
        <f>IF(N260="snížená",J260,0)</f>
        <v>6266</v>
      </c>
      <c r="BG260" s="206">
        <f>IF(N260="zákl. přenesená",J260,0)</f>
        <v>0</v>
      </c>
      <c r="BH260" s="206">
        <f>IF(N260="sníž. přenesená",J260,0)</f>
        <v>0</v>
      </c>
      <c r="BI260" s="206">
        <f>IF(N260="nulová",J260,0)</f>
        <v>0</v>
      </c>
      <c r="BJ260" s="16" t="s">
        <v>109</v>
      </c>
      <c r="BK260" s="206">
        <f>ROUND(I260*H260,2)</f>
        <v>6266</v>
      </c>
      <c r="BL260" s="16" t="s">
        <v>118</v>
      </c>
      <c r="BM260" s="205" t="s">
        <v>718</v>
      </c>
    </row>
    <row r="261" s="2" customFormat="1" ht="16.5" customHeight="1">
      <c r="A261" s="31"/>
      <c r="B261" s="32"/>
      <c r="C261" s="207" t="s">
        <v>719</v>
      </c>
      <c r="D261" s="207" t="s">
        <v>120</v>
      </c>
      <c r="E261" s="208" t="s">
        <v>720</v>
      </c>
      <c r="F261" s="209" t="s">
        <v>721</v>
      </c>
      <c r="G261" s="210" t="s">
        <v>140</v>
      </c>
      <c r="H261" s="211">
        <v>13</v>
      </c>
      <c r="I261" s="212">
        <v>37</v>
      </c>
      <c r="J261" s="212">
        <f>ROUND(I261*H261,2)</f>
        <v>481</v>
      </c>
      <c r="K261" s="209" t="s">
        <v>117</v>
      </c>
      <c r="L261" s="213"/>
      <c r="M261" s="214" t="s">
        <v>17</v>
      </c>
      <c r="N261" s="215" t="s">
        <v>38</v>
      </c>
      <c r="O261" s="203">
        <v>0</v>
      </c>
      <c r="P261" s="203">
        <f>O261*H261</f>
        <v>0</v>
      </c>
      <c r="Q261" s="203">
        <v>0.00042999999999999999</v>
      </c>
      <c r="R261" s="203">
        <f>Q261*H261</f>
        <v>0.0055899999999999995</v>
      </c>
      <c r="S261" s="203">
        <v>0</v>
      </c>
      <c r="T261" s="204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205" t="s">
        <v>123</v>
      </c>
      <c r="AT261" s="205" t="s">
        <v>120</v>
      </c>
      <c r="AU261" s="205" t="s">
        <v>109</v>
      </c>
      <c r="AY261" s="16" t="s">
        <v>110</v>
      </c>
      <c r="BE261" s="206">
        <f>IF(N261="základní",J261,0)</f>
        <v>0</v>
      </c>
      <c r="BF261" s="206">
        <f>IF(N261="snížená",J261,0)</f>
        <v>481</v>
      </c>
      <c r="BG261" s="206">
        <f>IF(N261="zákl. přenesená",J261,0)</f>
        <v>0</v>
      </c>
      <c r="BH261" s="206">
        <f>IF(N261="sníž. přenesená",J261,0)</f>
        <v>0</v>
      </c>
      <c r="BI261" s="206">
        <f>IF(N261="nulová",J261,0)</f>
        <v>0</v>
      </c>
      <c r="BJ261" s="16" t="s">
        <v>109</v>
      </c>
      <c r="BK261" s="206">
        <f>ROUND(I261*H261,2)</f>
        <v>481</v>
      </c>
      <c r="BL261" s="16" t="s">
        <v>118</v>
      </c>
      <c r="BM261" s="205" t="s">
        <v>722</v>
      </c>
    </row>
    <row r="262" s="2" customFormat="1" ht="16.5" customHeight="1">
      <c r="A262" s="31"/>
      <c r="B262" s="32"/>
      <c r="C262" s="207" t="s">
        <v>723</v>
      </c>
      <c r="D262" s="207" t="s">
        <v>120</v>
      </c>
      <c r="E262" s="208" t="s">
        <v>724</v>
      </c>
      <c r="F262" s="209" t="s">
        <v>725</v>
      </c>
      <c r="G262" s="210" t="s">
        <v>284</v>
      </c>
      <c r="H262" s="211">
        <v>12</v>
      </c>
      <c r="I262" s="212">
        <v>185</v>
      </c>
      <c r="J262" s="212">
        <f>ROUND(I262*H262,2)</f>
        <v>2220</v>
      </c>
      <c r="K262" s="209" t="s">
        <v>17</v>
      </c>
      <c r="L262" s="213"/>
      <c r="M262" s="214" t="s">
        <v>17</v>
      </c>
      <c r="N262" s="215" t="s">
        <v>38</v>
      </c>
      <c r="O262" s="203">
        <v>0</v>
      </c>
      <c r="P262" s="203">
        <f>O262*H262</f>
        <v>0</v>
      </c>
      <c r="Q262" s="203">
        <v>0</v>
      </c>
      <c r="R262" s="203">
        <f>Q262*H262</f>
        <v>0</v>
      </c>
      <c r="S262" s="203">
        <v>0</v>
      </c>
      <c r="T262" s="204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205" t="s">
        <v>123</v>
      </c>
      <c r="AT262" s="205" t="s">
        <v>120</v>
      </c>
      <c r="AU262" s="205" t="s">
        <v>109</v>
      </c>
      <c r="AY262" s="16" t="s">
        <v>110</v>
      </c>
      <c r="BE262" s="206">
        <f>IF(N262="základní",J262,0)</f>
        <v>0</v>
      </c>
      <c r="BF262" s="206">
        <f>IF(N262="snížená",J262,0)</f>
        <v>2220</v>
      </c>
      <c r="BG262" s="206">
        <f>IF(N262="zákl. přenesená",J262,0)</f>
        <v>0</v>
      </c>
      <c r="BH262" s="206">
        <f>IF(N262="sníž. přenesená",J262,0)</f>
        <v>0</v>
      </c>
      <c r="BI262" s="206">
        <f>IF(N262="nulová",J262,0)</f>
        <v>0</v>
      </c>
      <c r="BJ262" s="16" t="s">
        <v>109</v>
      </c>
      <c r="BK262" s="206">
        <f>ROUND(I262*H262,2)</f>
        <v>2220</v>
      </c>
      <c r="BL262" s="16" t="s">
        <v>118</v>
      </c>
      <c r="BM262" s="205" t="s">
        <v>726</v>
      </c>
    </row>
    <row r="263" s="2" customFormat="1" ht="16.5" customHeight="1">
      <c r="A263" s="31"/>
      <c r="B263" s="32"/>
      <c r="C263" s="207" t="s">
        <v>727</v>
      </c>
      <c r="D263" s="207" t="s">
        <v>120</v>
      </c>
      <c r="E263" s="208" t="s">
        <v>728</v>
      </c>
      <c r="F263" s="209" t="s">
        <v>729</v>
      </c>
      <c r="G263" s="210" t="s">
        <v>284</v>
      </c>
      <c r="H263" s="211">
        <v>1</v>
      </c>
      <c r="I263" s="212">
        <v>725</v>
      </c>
      <c r="J263" s="212">
        <f>ROUND(I263*H263,2)</f>
        <v>725</v>
      </c>
      <c r="K263" s="209" t="s">
        <v>17</v>
      </c>
      <c r="L263" s="213"/>
      <c r="M263" s="214" t="s">
        <v>17</v>
      </c>
      <c r="N263" s="215" t="s">
        <v>38</v>
      </c>
      <c r="O263" s="203">
        <v>0</v>
      </c>
      <c r="P263" s="203">
        <f>O263*H263</f>
        <v>0</v>
      </c>
      <c r="Q263" s="203">
        <v>0</v>
      </c>
      <c r="R263" s="203">
        <f>Q263*H263</f>
        <v>0</v>
      </c>
      <c r="S263" s="203">
        <v>0</v>
      </c>
      <c r="T263" s="204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205" t="s">
        <v>123</v>
      </c>
      <c r="AT263" s="205" t="s">
        <v>120</v>
      </c>
      <c r="AU263" s="205" t="s">
        <v>109</v>
      </c>
      <c r="AY263" s="16" t="s">
        <v>110</v>
      </c>
      <c r="BE263" s="206">
        <f>IF(N263="základní",J263,0)</f>
        <v>0</v>
      </c>
      <c r="BF263" s="206">
        <f>IF(N263="snížená",J263,0)</f>
        <v>725</v>
      </c>
      <c r="BG263" s="206">
        <f>IF(N263="zákl. přenesená",J263,0)</f>
        <v>0</v>
      </c>
      <c r="BH263" s="206">
        <f>IF(N263="sníž. přenesená",J263,0)</f>
        <v>0</v>
      </c>
      <c r="BI263" s="206">
        <f>IF(N263="nulová",J263,0)</f>
        <v>0</v>
      </c>
      <c r="BJ263" s="16" t="s">
        <v>109</v>
      </c>
      <c r="BK263" s="206">
        <f>ROUND(I263*H263,2)</f>
        <v>725</v>
      </c>
      <c r="BL263" s="16" t="s">
        <v>118</v>
      </c>
      <c r="BM263" s="205" t="s">
        <v>730</v>
      </c>
    </row>
    <row r="264" s="2" customFormat="1" ht="16.5" customHeight="1">
      <c r="A264" s="31"/>
      <c r="B264" s="32"/>
      <c r="C264" s="207" t="s">
        <v>731</v>
      </c>
      <c r="D264" s="207" t="s">
        <v>120</v>
      </c>
      <c r="E264" s="208" t="s">
        <v>732</v>
      </c>
      <c r="F264" s="209" t="s">
        <v>733</v>
      </c>
      <c r="G264" s="210" t="s">
        <v>284</v>
      </c>
      <c r="H264" s="211">
        <v>12</v>
      </c>
      <c r="I264" s="212">
        <v>285</v>
      </c>
      <c r="J264" s="212">
        <f>ROUND(I264*H264,2)</f>
        <v>3420</v>
      </c>
      <c r="K264" s="209" t="s">
        <v>17</v>
      </c>
      <c r="L264" s="213"/>
      <c r="M264" s="214" t="s">
        <v>17</v>
      </c>
      <c r="N264" s="215" t="s">
        <v>38</v>
      </c>
      <c r="O264" s="203">
        <v>0</v>
      </c>
      <c r="P264" s="203">
        <f>O264*H264</f>
        <v>0</v>
      </c>
      <c r="Q264" s="203">
        <v>0</v>
      </c>
      <c r="R264" s="203">
        <f>Q264*H264</f>
        <v>0</v>
      </c>
      <c r="S264" s="203">
        <v>0</v>
      </c>
      <c r="T264" s="204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205" t="s">
        <v>123</v>
      </c>
      <c r="AT264" s="205" t="s">
        <v>120</v>
      </c>
      <c r="AU264" s="205" t="s">
        <v>109</v>
      </c>
      <c r="AY264" s="16" t="s">
        <v>110</v>
      </c>
      <c r="BE264" s="206">
        <f>IF(N264="základní",J264,0)</f>
        <v>0</v>
      </c>
      <c r="BF264" s="206">
        <f>IF(N264="snížená",J264,0)</f>
        <v>3420</v>
      </c>
      <c r="BG264" s="206">
        <f>IF(N264="zákl. přenesená",J264,0)</f>
        <v>0</v>
      </c>
      <c r="BH264" s="206">
        <f>IF(N264="sníž. přenesená",J264,0)</f>
        <v>0</v>
      </c>
      <c r="BI264" s="206">
        <f>IF(N264="nulová",J264,0)</f>
        <v>0</v>
      </c>
      <c r="BJ264" s="16" t="s">
        <v>109</v>
      </c>
      <c r="BK264" s="206">
        <f>ROUND(I264*H264,2)</f>
        <v>3420</v>
      </c>
      <c r="BL264" s="16" t="s">
        <v>118</v>
      </c>
      <c r="BM264" s="205" t="s">
        <v>734</v>
      </c>
    </row>
    <row r="265" s="2" customFormat="1" ht="33" customHeight="1">
      <c r="A265" s="31"/>
      <c r="B265" s="32"/>
      <c r="C265" s="195" t="s">
        <v>735</v>
      </c>
      <c r="D265" s="195" t="s">
        <v>113</v>
      </c>
      <c r="E265" s="196" t="s">
        <v>736</v>
      </c>
      <c r="F265" s="197" t="s">
        <v>737</v>
      </c>
      <c r="G265" s="198" t="s">
        <v>140</v>
      </c>
      <c r="H265" s="199">
        <v>6</v>
      </c>
      <c r="I265" s="200">
        <v>145</v>
      </c>
      <c r="J265" s="200">
        <f>ROUND(I265*H265,2)</f>
        <v>870</v>
      </c>
      <c r="K265" s="197" t="s">
        <v>117</v>
      </c>
      <c r="L265" s="37"/>
      <c r="M265" s="201" t="s">
        <v>17</v>
      </c>
      <c r="N265" s="202" t="s">
        <v>38</v>
      </c>
      <c r="O265" s="203">
        <v>0.38</v>
      </c>
      <c r="P265" s="203">
        <f>O265*H265</f>
        <v>2.2800000000000002</v>
      </c>
      <c r="Q265" s="203">
        <v>0</v>
      </c>
      <c r="R265" s="203">
        <f>Q265*H265</f>
        <v>0</v>
      </c>
      <c r="S265" s="203">
        <v>0</v>
      </c>
      <c r="T265" s="204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205" t="s">
        <v>118</v>
      </c>
      <c r="AT265" s="205" t="s">
        <v>113</v>
      </c>
      <c r="AU265" s="205" t="s">
        <v>109</v>
      </c>
      <c r="AY265" s="16" t="s">
        <v>110</v>
      </c>
      <c r="BE265" s="206">
        <f>IF(N265="základní",J265,0)</f>
        <v>0</v>
      </c>
      <c r="BF265" s="206">
        <f>IF(N265="snížená",J265,0)</f>
        <v>870</v>
      </c>
      <c r="BG265" s="206">
        <f>IF(N265="zákl. přenesená",J265,0)</f>
        <v>0</v>
      </c>
      <c r="BH265" s="206">
        <f>IF(N265="sníž. přenesená",J265,0)</f>
        <v>0</v>
      </c>
      <c r="BI265" s="206">
        <f>IF(N265="nulová",J265,0)</f>
        <v>0</v>
      </c>
      <c r="BJ265" s="16" t="s">
        <v>109</v>
      </c>
      <c r="BK265" s="206">
        <f>ROUND(I265*H265,2)</f>
        <v>870</v>
      </c>
      <c r="BL265" s="16" t="s">
        <v>118</v>
      </c>
      <c r="BM265" s="205" t="s">
        <v>738</v>
      </c>
    </row>
    <row r="266" s="2" customFormat="1" ht="21.75" customHeight="1">
      <c r="A266" s="31"/>
      <c r="B266" s="32"/>
      <c r="C266" s="207" t="s">
        <v>739</v>
      </c>
      <c r="D266" s="207" t="s">
        <v>120</v>
      </c>
      <c r="E266" s="208" t="s">
        <v>740</v>
      </c>
      <c r="F266" s="209" t="s">
        <v>741</v>
      </c>
      <c r="G266" s="210" t="s">
        <v>140</v>
      </c>
      <c r="H266" s="211">
        <v>6</v>
      </c>
      <c r="I266" s="212">
        <v>895.57000000000005</v>
      </c>
      <c r="J266" s="212">
        <f>ROUND(I266*H266,2)</f>
        <v>5373.4200000000001</v>
      </c>
      <c r="K266" s="209" t="s">
        <v>17</v>
      </c>
      <c r="L266" s="213"/>
      <c r="M266" s="214" t="s">
        <v>17</v>
      </c>
      <c r="N266" s="215" t="s">
        <v>38</v>
      </c>
      <c r="O266" s="203">
        <v>0</v>
      </c>
      <c r="P266" s="203">
        <f>O266*H266</f>
        <v>0</v>
      </c>
      <c r="Q266" s="203">
        <v>0.0025000000000000001</v>
      </c>
      <c r="R266" s="203">
        <f>Q266*H266</f>
        <v>0.014999999999999999</v>
      </c>
      <c r="S266" s="203">
        <v>0</v>
      </c>
      <c r="T266" s="204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205" t="s">
        <v>123</v>
      </c>
      <c r="AT266" s="205" t="s">
        <v>120</v>
      </c>
      <c r="AU266" s="205" t="s">
        <v>109</v>
      </c>
      <c r="AY266" s="16" t="s">
        <v>110</v>
      </c>
      <c r="BE266" s="206">
        <f>IF(N266="základní",J266,0)</f>
        <v>0</v>
      </c>
      <c r="BF266" s="206">
        <f>IF(N266="snížená",J266,0)</f>
        <v>5373.4200000000001</v>
      </c>
      <c r="BG266" s="206">
        <f>IF(N266="zákl. přenesená",J266,0)</f>
        <v>0</v>
      </c>
      <c r="BH266" s="206">
        <f>IF(N266="sníž. přenesená",J266,0)</f>
        <v>0</v>
      </c>
      <c r="BI266" s="206">
        <f>IF(N266="nulová",J266,0)</f>
        <v>0</v>
      </c>
      <c r="BJ266" s="16" t="s">
        <v>109</v>
      </c>
      <c r="BK266" s="206">
        <f>ROUND(I266*H266,2)</f>
        <v>5373.4200000000001</v>
      </c>
      <c r="BL266" s="16" t="s">
        <v>118</v>
      </c>
      <c r="BM266" s="205" t="s">
        <v>742</v>
      </c>
    </row>
    <row r="267" s="2" customFormat="1" ht="33" customHeight="1">
      <c r="A267" s="31"/>
      <c r="B267" s="32"/>
      <c r="C267" s="195" t="s">
        <v>743</v>
      </c>
      <c r="D267" s="195" t="s">
        <v>113</v>
      </c>
      <c r="E267" s="196" t="s">
        <v>736</v>
      </c>
      <c r="F267" s="197" t="s">
        <v>737</v>
      </c>
      <c r="G267" s="198" t="s">
        <v>140</v>
      </c>
      <c r="H267" s="199">
        <v>8</v>
      </c>
      <c r="I267" s="200">
        <v>145</v>
      </c>
      <c r="J267" s="200">
        <f>ROUND(I267*H267,2)</f>
        <v>1160</v>
      </c>
      <c r="K267" s="197" t="s">
        <v>117</v>
      </c>
      <c r="L267" s="37"/>
      <c r="M267" s="201" t="s">
        <v>17</v>
      </c>
      <c r="N267" s="202" t="s">
        <v>38</v>
      </c>
      <c r="O267" s="203">
        <v>0.38</v>
      </c>
      <c r="P267" s="203">
        <f>O267*H267</f>
        <v>3.04</v>
      </c>
      <c r="Q267" s="203">
        <v>0</v>
      </c>
      <c r="R267" s="203">
        <f>Q267*H267</f>
        <v>0</v>
      </c>
      <c r="S267" s="203">
        <v>0</v>
      </c>
      <c r="T267" s="204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205" t="s">
        <v>118</v>
      </c>
      <c r="AT267" s="205" t="s">
        <v>113</v>
      </c>
      <c r="AU267" s="205" t="s">
        <v>109</v>
      </c>
      <c r="AY267" s="16" t="s">
        <v>110</v>
      </c>
      <c r="BE267" s="206">
        <f>IF(N267="základní",J267,0)</f>
        <v>0</v>
      </c>
      <c r="BF267" s="206">
        <f>IF(N267="snížená",J267,0)</f>
        <v>1160</v>
      </c>
      <c r="BG267" s="206">
        <f>IF(N267="zákl. přenesená",J267,0)</f>
        <v>0</v>
      </c>
      <c r="BH267" s="206">
        <f>IF(N267="sníž. přenesená",J267,0)</f>
        <v>0</v>
      </c>
      <c r="BI267" s="206">
        <f>IF(N267="nulová",J267,0)</f>
        <v>0</v>
      </c>
      <c r="BJ267" s="16" t="s">
        <v>109</v>
      </c>
      <c r="BK267" s="206">
        <f>ROUND(I267*H267,2)</f>
        <v>1160</v>
      </c>
      <c r="BL267" s="16" t="s">
        <v>118</v>
      </c>
      <c r="BM267" s="205" t="s">
        <v>744</v>
      </c>
    </row>
    <row r="268" s="2" customFormat="1" ht="16.5" customHeight="1">
      <c r="A268" s="31"/>
      <c r="B268" s="32"/>
      <c r="C268" s="207" t="s">
        <v>745</v>
      </c>
      <c r="D268" s="207" t="s">
        <v>120</v>
      </c>
      <c r="E268" s="208" t="s">
        <v>746</v>
      </c>
      <c r="F268" s="209" t="s">
        <v>747</v>
      </c>
      <c r="G268" s="210" t="s">
        <v>140</v>
      </c>
      <c r="H268" s="211">
        <v>8</v>
      </c>
      <c r="I268" s="212">
        <v>6500</v>
      </c>
      <c r="J268" s="212">
        <f>ROUND(I268*H268,2)</f>
        <v>52000</v>
      </c>
      <c r="K268" s="209" t="s">
        <v>17</v>
      </c>
      <c r="L268" s="213"/>
      <c r="M268" s="214" t="s">
        <v>17</v>
      </c>
      <c r="N268" s="215" t="s">
        <v>38</v>
      </c>
      <c r="O268" s="203">
        <v>0</v>
      </c>
      <c r="P268" s="203">
        <f>O268*H268</f>
        <v>0</v>
      </c>
      <c r="Q268" s="203">
        <v>0.0025000000000000001</v>
      </c>
      <c r="R268" s="203">
        <f>Q268*H268</f>
        <v>0.02</v>
      </c>
      <c r="S268" s="203">
        <v>0</v>
      </c>
      <c r="T268" s="204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205" t="s">
        <v>123</v>
      </c>
      <c r="AT268" s="205" t="s">
        <v>120</v>
      </c>
      <c r="AU268" s="205" t="s">
        <v>109</v>
      </c>
      <c r="AY268" s="16" t="s">
        <v>110</v>
      </c>
      <c r="BE268" s="206">
        <f>IF(N268="základní",J268,0)</f>
        <v>0</v>
      </c>
      <c r="BF268" s="206">
        <f>IF(N268="snížená",J268,0)</f>
        <v>52000</v>
      </c>
      <c r="BG268" s="206">
        <f>IF(N268="zákl. přenesená",J268,0)</f>
        <v>0</v>
      </c>
      <c r="BH268" s="206">
        <f>IF(N268="sníž. přenesená",J268,0)</f>
        <v>0</v>
      </c>
      <c r="BI268" s="206">
        <f>IF(N268="nulová",J268,0)</f>
        <v>0</v>
      </c>
      <c r="BJ268" s="16" t="s">
        <v>109</v>
      </c>
      <c r="BK268" s="206">
        <f>ROUND(I268*H268,2)</f>
        <v>52000</v>
      </c>
      <c r="BL268" s="16" t="s">
        <v>118</v>
      </c>
      <c r="BM268" s="205" t="s">
        <v>748</v>
      </c>
    </row>
    <row r="269" s="2" customFormat="1" ht="33" customHeight="1">
      <c r="A269" s="31"/>
      <c r="B269" s="32"/>
      <c r="C269" s="195" t="s">
        <v>749</v>
      </c>
      <c r="D269" s="195" t="s">
        <v>113</v>
      </c>
      <c r="E269" s="196" t="s">
        <v>750</v>
      </c>
      <c r="F269" s="197" t="s">
        <v>751</v>
      </c>
      <c r="G269" s="198" t="s">
        <v>140</v>
      </c>
      <c r="H269" s="199">
        <v>28</v>
      </c>
      <c r="I269" s="200">
        <v>149</v>
      </c>
      <c r="J269" s="200">
        <f>ROUND(I269*H269,2)</f>
        <v>4172</v>
      </c>
      <c r="K269" s="197" t="s">
        <v>297</v>
      </c>
      <c r="L269" s="37"/>
      <c r="M269" s="201" t="s">
        <v>17</v>
      </c>
      <c r="N269" s="202" t="s">
        <v>38</v>
      </c>
      <c r="O269" s="203">
        <v>0.48599999999999999</v>
      </c>
      <c r="P269" s="203">
        <f>O269*H269</f>
        <v>13.608000000000001</v>
      </c>
      <c r="Q269" s="203">
        <v>0</v>
      </c>
      <c r="R269" s="203">
        <f>Q269*H269</f>
        <v>0</v>
      </c>
      <c r="S269" s="203">
        <v>0</v>
      </c>
      <c r="T269" s="204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205" t="s">
        <v>118</v>
      </c>
      <c r="AT269" s="205" t="s">
        <v>113</v>
      </c>
      <c r="AU269" s="205" t="s">
        <v>109</v>
      </c>
      <c r="AY269" s="16" t="s">
        <v>110</v>
      </c>
      <c r="BE269" s="206">
        <f>IF(N269="základní",J269,0)</f>
        <v>0</v>
      </c>
      <c r="BF269" s="206">
        <f>IF(N269="snížená",J269,0)</f>
        <v>4172</v>
      </c>
      <c r="BG269" s="206">
        <f>IF(N269="zákl. přenesená",J269,0)</f>
        <v>0</v>
      </c>
      <c r="BH269" s="206">
        <f>IF(N269="sníž. přenesená",J269,0)</f>
        <v>0</v>
      </c>
      <c r="BI269" s="206">
        <f>IF(N269="nulová",J269,0)</f>
        <v>0</v>
      </c>
      <c r="BJ269" s="16" t="s">
        <v>109</v>
      </c>
      <c r="BK269" s="206">
        <f>ROUND(I269*H269,2)</f>
        <v>4172</v>
      </c>
      <c r="BL269" s="16" t="s">
        <v>118</v>
      </c>
      <c r="BM269" s="205" t="s">
        <v>752</v>
      </c>
    </row>
    <row r="270" s="2" customFormat="1" ht="21.75" customHeight="1">
      <c r="A270" s="31"/>
      <c r="B270" s="32"/>
      <c r="C270" s="207" t="s">
        <v>753</v>
      </c>
      <c r="D270" s="207" t="s">
        <v>120</v>
      </c>
      <c r="E270" s="208" t="s">
        <v>754</v>
      </c>
      <c r="F270" s="209" t="s">
        <v>755</v>
      </c>
      <c r="G270" s="210" t="s">
        <v>140</v>
      </c>
      <c r="H270" s="211">
        <v>15</v>
      </c>
      <c r="I270" s="212">
        <v>2203.5</v>
      </c>
      <c r="J270" s="212">
        <f>ROUND(I270*H270,2)</f>
        <v>33052.5</v>
      </c>
      <c r="K270" s="209" t="s">
        <v>17</v>
      </c>
      <c r="L270" s="213"/>
      <c r="M270" s="214" t="s">
        <v>17</v>
      </c>
      <c r="N270" s="215" t="s">
        <v>38</v>
      </c>
      <c r="O270" s="203">
        <v>0</v>
      </c>
      <c r="P270" s="203">
        <f>O270*H270</f>
        <v>0</v>
      </c>
      <c r="Q270" s="203">
        <v>0.00059999999999999995</v>
      </c>
      <c r="R270" s="203">
        <f>Q270*H270</f>
        <v>0.0089999999999999993</v>
      </c>
      <c r="S270" s="203">
        <v>0</v>
      </c>
      <c r="T270" s="204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205" t="s">
        <v>123</v>
      </c>
      <c r="AT270" s="205" t="s">
        <v>120</v>
      </c>
      <c r="AU270" s="205" t="s">
        <v>109</v>
      </c>
      <c r="AY270" s="16" t="s">
        <v>110</v>
      </c>
      <c r="BE270" s="206">
        <f>IF(N270="základní",J270,0)</f>
        <v>0</v>
      </c>
      <c r="BF270" s="206">
        <f>IF(N270="snížená",J270,0)</f>
        <v>33052.5</v>
      </c>
      <c r="BG270" s="206">
        <f>IF(N270="zákl. přenesená",J270,0)</f>
        <v>0</v>
      </c>
      <c r="BH270" s="206">
        <f>IF(N270="sníž. přenesená",J270,0)</f>
        <v>0</v>
      </c>
      <c r="BI270" s="206">
        <f>IF(N270="nulová",J270,0)</f>
        <v>0</v>
      </c>
      <c r="BJ270" s="16" t="s">
        <v>109</v>
      </c>
      <c r="BK270" s="206">
        <f>ROUND(I270*H270,2)</f>
        <v>33052.5</v>
      </c>
      <c r="BL270" s="16" t="s">
        <v>118</v>
      </c>
      <c r="BM270" s="205" t="s">
        <v>756</v>
      </c>
    </row>
    <row r="271" s="2" customFormat="1" ht="21.75" customHeight="1">
      <c r="A271" s="31"/>
      <c r="B271" s="32"/>
      <c r="C271" s="207" t="s">
        <v>757</v>
      </c>
      <c r="D271" s="207" t="s">
        <v>120</v>
      </c>
      <c r="E271" s="208" t="s">
        <v>758</v>
      </c>
      <c r="F271" s="209" t="s">
        <v>759</v>
      </c>
      <c r="G271" s="210" t="s">
        <v>140</v>
      </c>
      <c r="H271" s="211">
        <v>13</v>
      </c>
      <c r="I271" s="212">
        <v>2236</v>
      </c>
      <c r="J271" s="212">
        <f>ROUND(I271*H271,2)</f>
        <v>29068</v>
      </c>
      <c r="K271" s="209" t="s">
        <v>17</v>
      </c>
      <c r="L271" s="213"/>
      <c r="M271" s="214" t="s">
        <v>17</v>
      </c>
      <c r="N271" s="215" t="s">
        <v>38</v>
      </c>
      <c r="O271" s="203">
        <v>0</v>
      </c>
      <c r="P271" s="203">
        <f>O271*H271</f>
        <v>0</v>
      </c>
      <c r="Q271" s="203">
        <v>0.00050000000000000001</v>
      </c>
      <c r="R271" s="203">
        <f>Q271*H271</f>
        <v>0.0065000000000000006</v>
      </c>
      <c r="S271" s="203">
        <v>0</v>
      </c>
      <c r="T271" s="204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205" t="s">
        <v>123</v>
      </c>
      <c r="AT271" s="205" t="s">
        <v>120</v>
      </c>
      <c r="AU271" s="205" t="s">
        <v>109</v>
      </c>
      <c r="AY271" s="16" t="s">
        <v>110</v>
      </c>
      <c r="BE271" s="206">
        <f>IF(N271="základní",J271,0)</f>
        <v>0</v>
      </c>
      <c r="BF271" s="206">
        <f>IF(N271="snížená",J271,0)</f>
        <v>29068</v>
      </c>
      <c r="BG271" s="206">
        <f>IF(N271="zákl. přenesená",J271,0)</f>
        <v>0</v>
      </c>
      <c r="BH271" s="206">
        <f>IF(N271="sníž. přenesená",J271,0)</f>
        <v>0</v>
      </c>
      <c r="BI271" s="206">
        <f>IF(N271="nulová",J271,0)</f>
        <v>0</v>
      </c>
      <c r="BJ271" s="16" t="s">
        <v>109</v>
      </c>
      <c r="BK271" s="206">
        <f>ROUND(I271*H271,2)</f>
        <v>29068</v>
      </c>
      <c r="BL271" s="16" t="s">
        <v>118</v>
      </c>
      <c r="BM271" s="205" t="s">
        <v>760</v>
      </c>
    </row>
    <row r="272" s="2" customFormat="1" ht="33" customHeight="1">
      <c r="A272" s="31"/>
      <c r="B272" s="32"/>
      <c r="C272" s="195" t="s">
        <v>761</v>
      </c>
      <c r="D272" s="195" t="s">
        <v>113</v>
      </c>
      <c r="E272" s="196" t="s">
        <v>762</v>
      </c>
      <c r="F272" s="197" t="s">
        <v>763</v>
      </c>
      <c r="G272" s="198" t="s">
        <v>140</v>
      </c>
      <c r="H272" s="199">
        <v>1</v>
      </c>
      <c r="I272" s="200">
        <v>306</v>
      </c>
      <c r="J272" s="200">
        <f>ROUND(I272*H272,2)</f>
        <v>306</v>
      </c>
      <c r="K272" s="197" t="s">
        <v>117</v>
      </c>
      <c r="L272" s="37"/>
      <c r="M272" s="201" t="s">
        <v>17</v>
      </c>
      <c r="N272" s="202" t="s">
        <v>38</v>
      </c>
      <c r="O272" s="203">
        <v>0.80200000000000005</v>
      </c>
      <c r="P272" s="203">
        <f>O272*H272</f>
        <v>0.80200000000000005</v>
      </c>
      <c r="Q272" s="203">
        <v>0</v>
      </c>
      <c r="R272" s="203">
        <f>Q272*H272</f>
        <v>0</v>
      </c>
      <c r="S272" s="203">
        <v>0</v>
      </c>
      <c r="T272" s="204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205" t="s">
        <v>118</v>
      </c>
      <c r="AT272" s="205" t="s">
        <v>113</v>
      </c>
      <c r="AU272" s="205" t="s">
        <v>109</v>
      </c>
      <c r="AY272" s="16" t="s">
        <v>110</v>
      </c>
      <c r="BE272" s="206">
        <f>IF(N272="základní",J272,0)</f>
        <v>0</v>
      </c>
      <c r="BF272" s="206">
        <f>IF(N272="snížená",J272,0)</f>
        <v>306</v>
      </c>
      <c r="BG272" s="206">
        <f>IF(N272="zákl. přenesená",J272,0)</f>
        <v>0</v>
      </c>
      <c r="BH272" s="206">
        <f>IF(N272="sníž. přenesená",J272,0)</f>
        <v>0</v>
      </c>
      <c r="BI272" s="206">
        <f>IF(N272="nulová",J272,0)</f>
        <v>0</v>
      </c>
      <c r="BJ272" s="16" t="s">
        <v>109</v>
      </c>
      <c r="BK272" s="206">
        <f>ROUND(I272*H272,2)</f>
        <v>306</v>
      </c>
      <c r="BL272" s="16" t="s">
        <v>118</v>
      </c>
      <c r="BM272" s="205" t="s">
        <v>764</v>
      </c>
    </row>
    <row r="273" s="2" customFormat="1" ht="21.75" customHeight="1">
      <c r="A273" s="31"/>
      <c r="B273" s="32"/>
      <c r="C273" s="207" t="s">
        <v>765</v>
      </c>
      <c r="D273" s="207" t="s">
        <v>120</v>
      </c>
      <c r="E273" s="208" t="s">
        <v>766</v>
      </c>
      <c r="F273" s="209" t="s">
        <v>767</v>
      </c>
      <c r="G273" s="210" t="s">
        <v>140</v>
      </c>
      <c r="H273" s="211">
        <v>1</v>
      </c>
      <c r="I273" s="212">
        <v>827</v>
      </c>
      <c r="J273" s="212">
        <f>ROUND(I273*H273,2)</f>
        <v>827</v>
      </c>
      <c r="K273" s="209" t="s">
        <v>117</v>
      </c>
      <c r="L273" s="213"/>
      <c r="M273" s="214" t="s">
        <v>17</v>
      </c>
      <c r="N273" s="215" t="s">
        <v>38</v>
      </c>
      <c r="O273" s="203">
        <v>0</v>
      </c>
      <c r="P273" s="203">
        <f>O273*H273</f>
        <v>0</v>
      </c>
      <c r="Q273" s="203">
        <v>0.0022000000000000001</v>
      </c>
      <c r="R273" s="203">
        <f>Q273*H273</f>
        <v>0.0022000000000000001</v>
      </c>
      <c r="S273" s="203">
        <v>0</v>
      </c>
      <c r="T273" s="204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205" t="s">
        <v>123</v>
      </c>
      <c r="AT273" s="205" t="s">
        <v>120</v>
      </c>
      <c r="AU273" s="205" t="s">
        <v>109</v>
      </c>
      <c r="AY273" s="16" t="s">
        <v>110</v>
      </c>
      <c r="BE273" s="206">
        <f>IF(N273="základní",J273,0)</f>
        <v>0</v>
      </c>
      <c r="BF273" s="206">
        <f>IF(N273="snížená",J273,0)</f>
        <v>827</v>
      </c>
      <c r="BG273" s="206">
        <f>IF(N273="zákl. přenesená",J273,0)</f>
        <v>0</v>
      </c>
      <c r="BH273" s="206">
        <f>IF(N273="sníž. přenesená",J273,0)</f>
        <v>0</v>
      </c>
      <c r="BI273" s="206">
        <f>IF(N273="nulová",J273,0)</f>
        <v>0</v>
      </c>
      <c r="BJ273" s="16" t="s">
        <v>109</v>
      </c>
      <c r="BK273" s="206">
        <f>ROUND(I273*H273,2)</f>
        <v>827</v>
      </c>
      <c r="BL273" s="16" t="s">
        <v>118</v>
      </c>
      <c r="BM273" s="205" t="s">
        <v>768</v>
      </c>
    </row>
    <row r="274" s="2" customFormat="1" ht="33" customHeight="1">
      <c r="A274" s="31"/>
      <c r="B274" s="32"/>
      <c r="C274" s="195" t="s">
        <v>769</v>
      </c>
      <c r="D274" s="195" t="s">
        <v>113</v>
      </c>
      <c r="E274" s="196" t="s">
        <v>770</v>
      </c>
      <c r="F274" s="197" t="s">
        <v>771</v>
      </c>
      <c r="G274" s="198" t="s">
        <v>140</v>
      </c>
      <c r="H274" s="199">
        <v>10</v>
      </c>
      <c r="I274" s="200">
        <v>299</v>
      </c>
      <c r="J274" s="200">
        <f>ROUND(I274*H274,2)</f>
        <v>2990</v>
      </c>
      <c r="K274" s="197" t="s">
        <v>117</v>
      </c>
      <c r="L274" s="37"/>
      <c r="M274" s="201" t="s">
        <v>17</v>
      </c>
      <c r="N274" s="202" t="s">
        <v>38</v>
      </c>
      <c r="O274" s="203">
        <v>0.78400000000000003</v>
      </c>
      <c r="P274" s="203">
        <f>O274*H274</f>
        <v>7.8399999999999999</v>
      </c>
      <c r="Q274" s="203">
        <v>0</v>
      </c>
      <c r="R274" s="203">
        <f>Q274*H274</f>
        <v>0</v>
      </c>
      <c r="S274" s="203">
        <v>0</v>
      </c>
      <c r="T274" s="204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205" t="s">
        <v>118</v>
      </c>
      <c r="AT274" s="205" t="s">
        <v>113</v>
      </c>
      <c r="AU274" s="205" t="s">
        <v>109</v>
      </c>
      <c r="AY274" s="16" t="s">
        <v>110</v>
      </c>
      <c r="BE274" s="206">
        <f>IF(N274="základní",J274,0)</f>
        <v>0</v>
      </c>
      <c r="BF274" s="206">
        <f>IF(N274="snížená",J274,0)</f>
        <v>2990</v>
      </c>
      <c r="BG274" s="206">
        <f>IF(N274="zákl. přenesená",J274,0)</f>
        <v>0</v>
      </c>
      <c r="BH274" s="206">
        <f>IF(N274="sníž. přenesená",J274,0)</f>
        <v>0</v>
      </c>
      <c r="BI274" s="206">
        <f>IF(N274="nulová",J274,0)</f>
        <v>0</v>
      </c>
      <c r="BJ274" s="16" t="s">
        <v>109</v>
      </c>
      <c r="BK274" s="206">
        <f>ROUND(I274*H274,2)</f>
        <v>2990</v>
      </c>
      <c r="BL274" s="16" t="s">
        <v>118</v>
      </c>
      <c r="BM274" s="205" t="s">
        <v>772</v>
      </c>
    </row>
    <row r="275" s="2" customFormat="1" ht="16.5" customHeight="1">
      <c r="A275" s="31"/>
      <c r="B275" s="32"/>
      <c r="C275" s="207" t="s">
        <v>773</v>
      </c>
      <c r="D275" s="207" t="s">
        <v>120</v>
      </c>
      <c r="E275" s="208" t="s">
        <v>774</v>
      </c>
      <c r="F275" s="209" t="s">
        <v>775</v>
      </c>
      <c r="G275" s="210" t="s">
        <v>140</v>
      </c>
      <c r="H275" s="211">
        <v>10</v>
      </c>
      <c r="I275" s="212">
        <v>1625</v>
      </c>
      <c r="J275" s="212">
        <f>ROUND(I275*H275,2)</f>
        <v>16250</v>
      </c>
      <c r="K275" s="209" t="s">
        <v>17</v>
      </c>
      <c r="L275" s="213"/>
      <c r="M275" s="214" t="s">
        <v>17</v>
      </c>
      <c r="N275" s="215" t="s">
        <v>38</v>
      </c>
      <c r="O275" s="203">
        <v>0</v>
      </c>
      <c r="P275" s="203">
        <f>O275*H275</f>
        <v>0</v>
      </c>
      <c r="Q275" s="203">
        <v>0.0025000000000000001</v>
      </c>
      <c r="R275" s="203">
        <f>Q275*H275</f>
        <v>0.025000000000000001</v>
      </c>
      <c r="S275" s="203">
        <v>0</v>
      </c>
      <c r="T275" s="204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205" t="s">
        <v>123</v>
      </c>
      <c r="AT275" s="205" t="s">
        <v>120</v>
      </c>
      <c r="AU275" s="205" t="s">
        <v>109</v>
      </c>
      <c r="AY275" s="16" t="s">
        <v>110</v>
      </c>
      <c r="BE275" s="206">
        <f>IF(N275="základní",J275,0)</f>
        <v>0</v>
      </c>
      <c r="BF275" s="206">
        <f>IF(N275="snížená",J275,0)</f>
        <v>16250</v>
      </c>
      <c r="BG275" s="206">
        <f>IF(N275="zákl. přenesená",J275,0)</f>
        <v>0</v>
      </c>
      <c r="BH275" s="206">
        <f>IF(N275="sníž. přenesená",J275,0)</f>
        <v>0</v>
      </c>
      <c r="BI275" s="206">
        <f>IF(N275="nulová",J275,0)</f>
        <v>0</v>
      </c>
      <c r="BJ275" s="16" t="s">
        <v>109</v>
      </c>
      <c r="BK275" s="206">
        <f>ROUND(I275*H275,2)</f>
        <v>16250</v>
      </c>
      <c r="BL275" s="16" t="s">
        <v>118</v>
      </c>
      <c r="BM275" s="205" t="s">
        <v>776</v>
      </c>
    </row>
    <row r="276" s="2" customFormat="1" ht="33" customHeight="1">
      <c r="A276" s="31"/>
      <c r="B276" s="32"/>
      <c r="C276" s="195" t="s">
        <v>777</v>
      </c>
      <c r="D276" s="195" t="s">
        <v>113</v>
      </c>
      <c r="E276" s="196" t="s">
        <v>770</v>
      </c>
      <c r="F276" s="197" t="s">
        <v>771</v>
      </c>
      <c r="G276" s="198" t="s">
        <v>140</v>
      </c>
      <c r="H276" s="199">
        <v>2</v>
      </c>
      <c r="I276" s="200">
        <v>299</v>
      </c>
      <c r="J276" s="200">
        <f>ROUND(I276*H276,2)</f>
        <v>598</v>
      </c>
      <c r="K276" s="197" t="s">
        <v>117</v>
      </c>
      <c r="L276" s="37"/>
      <c r="M276" s="201" t="s">
        <v>17</v>
      </c>
      <c r="N276" s="202" t="s">
        <v>38</v>
      </c>
      <c r="O276" s="203">
        <v>0.78400000000000003</v>
      </c>
      <c r="P276" s="203">
        <f>O276*H276</f>
        <v>1.5680000000000001</v>
      </c>
      <c r="Q276" s="203">
        <v>0</v>
      </c>
      <c r="R276" s="203">
        <f>Q276*H276</f>
        <v>0</v>
      </c>
      <c r="S276" s="203">
        <v>0</v>
      </c>
      <c r="T276" s="204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205" t="s">
        <v>118</v>
      </c>
      <c r="AT276" s="205" t="s">
        <v>113</v>
      </c>
      <c r="AU276" s="205" t="s">
        <v>109</v>
      </c>
      <c r="AY276" s="16" t="s">
        <v>110</v>
      </c>
      <c r="BE276" s="206">
        <f>IF(N276="základní",J276,0)</f>
        <v>0</v>
      </c>
      <c r="BF276" s="206">
        <f>IF(N276="snížená",J276,0)</f>
        <v>598</v>
      </c>
      <c r="BG276" s="206">
        <f>IF(N276="zákl. přenesená",J276,0)</f>
        <v>0</v>
      </c>
      <c r="BH276" s="206">
        <f>IF(N276="sníž. přenesená",J276,0)</f>
        <v>0</v>
      </c>
      <c r="BI276" s="206">
        <f>IF(N276="nulová",J276,0)</f>
        <v>0</v>
      </c>
      <c r="BJ276" s="16" t="s">
        <v>109</v>
      </c>
      <c r="BK276" s="206">
        <f>ROUND(I276*H276,2)</f>
        <v>598</v>
      </c>
      <c r="BL276" s="16" t="s">
        <v>118</v>
      </c>
      <c r="BM276" s="205" t="s">
        <v>778</v>
      </c>
    </row>
    <row r="277" s="2" customFormat="1" ht="16.5" customHeight="1">
      <c r="A277" s="31"/>
      <c r="B277" s="32"/>
      <c r="C277" s="207" t="s">
        <v>779</v>
      </c>
      <c r="D277" s="207" t="s">
        <v>120</v>
      </c>
      <c r="E277" s="208" t="s">
        <v>780</v>
      </c>
      <c r="F277" s="209" t="s">
        <v>781</v>
      </c>
      <c r="G277" s="210" t="s">
        <v>140</v>
      </c>
      <c r="H277" s="211">
        <v>2</v>
      </c>
      <c r="I277" s="212">
        <v>1625</v>
      </c>
      <c r="J277" s="212">
        <f>ROUND(I277*H277,2)</f>
        <v>3250</v>
      </c>
      <c r="K277" s="209" t="s">
        <v>17</v>
      </c>
      <c r="L277" s="213"/>
      <c r="M277" s="214" t="s">
        <v>17</v>
      </c>
      <c r="N277" s="215" t="s">
        <v>38</v>
      </c>
      <c r="O277" s="203">
        <v>0</v>
      </c>
      <c r="P277" s="203">
        <f>O277*H277</f>
        <v>0</v>
      </c>
      <c r="Q277" s="203">
        <v>0.0025000000000000001</v>
      </c>
      <c r="R277" s="203">
        <f>Q277*H277</f>
        <v>0.0050000000000000001</v>
      </c>
      <c r="S277" s="203">
        <v>0</v>
      </c>
      <c r="T277" s="204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205" t="s">
        <v>123</v>
      </c>
      <c r="AT277" s="205" t="s">
        <v>120</v>
      </c>
      <c r="AU277" s="205" t="s">
        <v>109</v>
      </c>
      <c r="AY277" s="16" t="s">
        <v>110</v>
      </c>
      <c r="BE277" s="206">
        <f>IF(N277="základní",J277,0)</f>
        <v>0</v>
      </c>
      <c r="BF277" s="206">
        <f>IF(N277="snížená",J277,0)</f>
        <v>3250</v>
      </c>
      <c r="BG277" s="206">
        <f>IF(N277="zákl. přenesená",J277,0)</f>
        <v>0</v>
      </c>
      <c r="BH277" s="206">
        <f>IF(N277="sníž. přenesená",J277,0)</f>
        <v>0</v>
      </c>
      <c r="BI277" s="206">
        <f>IF(N277="nulová",J277,0)</f>
        <v>0</v>
      </c>
      <c r="BJ277" s="16" t="s">
        <v>109</v>
      </c>
      <c r="BK277" s="206">
        <f>ROUND(I277*H277,2)</f>
        <v>3250</v>
      </c>
      <c r="BL277" s="16" t="s">
        <v>118</v>
      </c>
      <c r="BM277" s="205" t="s">
        <v>782</v>
      </c>
    </row>
    <row r="278" s="2" customFormat="1" ht="21.75" customHeight="1">
      <c r="A278" s="31"/>
      <c r="B278" s="32"/>
      <c r="C278" s="195" t="s">
        <v>783</v>
      </c>
      <c r="D278" s="195" t="s">
        <v>113</v>
      </c>
      <c r="E278" s="196" t="s">
        <v>784</v>
      </c>
      <c r="F278" s="197" t="s">
        <v>785</v>
      </c>
      <c r="G278" s="198" t="s">
        <v>140</v>
      </c>
      <c r="H278" s="199">
        <v>3</v>
      </c>
      <c r="I278" s="200">
        <v>330</v>
      </c>
      <c r="J278" s="200">
        <f>ROUND(I278*H278,2)</f>
        <v>990</v>
      </c>
      <c r="K278" s="197" t="s">
        <v>117</v>
      </c>
      <c r="L278" s="37"/>
      <c r="M278" s="201" t="s">
        <v>17</v>
      </c>
      <c r="N278" s="202" t="s">
        <v>38</v>
      </c>
      <c r="O278" s="203">
        <v>0.86399999999999999</v>
      </c>
      <c r="P278" s="203">
        <f>O278*H278</f>
        <v>2.5920000000000001</v>
      </c>
      <c r="Q278" s="203">
        <v>0</v>
      </c>
      <c r="R278" s="203">
        <f>Q278*H278</f>
        <v>0</v>
      </c>
      <c r="S278" s="203">
        <v>0</v>
      </c>
      <c r="T278" s="204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205" t="s">
        <v>118</v>
      </c>
      <c r="AT278" s="205" t="s">
        <v>113</v>
      </c>
      <c r="AU278" s="205" t="s">
        <v>109</v>
      </c>
      <c r="AY278" s="16" t="s">
        <v>110</v>
      </c>
      <c r="BE278" s="206">
        <f>IF(N278="základní",J278,0)</f>
        <v>0</v>
      </c>
      <c r="BF278" s="206">
        <f>IF(N278="snížená",J278,0)</f>
        <v>990</v>
      </c>
      <c r="BG278" s="206">
        <f>IF(N278="zákl. přenesená",J278,0)</f>
        <v>0</v>
      </c>
      <c r="BH278" s="206">
        <f>IF(N278="sníž. přenesená",J278,0)</f>
        <v>0</v>
      </c>
      <c r="BI278" s="206">
        <f>IF(N278="nulová",J278,0)</f>
        <v>0</v>
      </c>
      <c r="BJ278" s="16" t="s">
        <v>109</v>
      </c>
      <c r="BK278" s="206">
        <f>ROUND(I278*H278,2)</f>
        <v>990</v>
      </c>
      <c r="BL278" s="16" t="s">
        <v>118</v>
      </c>
      <c r="BM278" s="205" t="s">
        <v>786</v>
      </c>
    </row>
    <row r="279" s="2" customFormat="1" ht="21.75" customHeight="1">
      <c r="A279" s="31"/>
      <c r="B279" s="32"/>
      <c r="C279" s="207" t="s">
        <v>787</v>
      </c>
      <c r="D279" s="207" t="s">
        <v>120</v>
      </c>
      <c r="E279" s="208" t="s">
        <v>788</v>
      </c>
      <c r="F279" s="209" t="s">
        <v>789</v>
      </c>
      <c r="G279" s="210" t="s">
        <v>140</v>
      </c>
      <c r="H279" s="211">
        <v>3</v>
      </c>
      <c r="I279" s="212">
        <v>872.02999999999997</v>
      </c>
      <c r="J279" s="212">
        <f>ROUND(I279*H279,2)</f>
        <v>2616.0900000000001</v>
      </c>
      <c r="K279" s="209" t="s">
        <v>17</v>
      </c>
      <c r="L279" s="213"/>
      <c r="M279" s="214" t="s">
        <v>17</v>
      </c>
      <c r="N279" s="215" t="s">
        <v>38</v>
      </c>
      <c r="O279" s="203">
        <v>0</v>
      </c>
      <c r="P279" s="203">
        <f>O279*H279</f>
        <v>0</v>
      </c>
      <c r="Q279" s="203">
        <v>0.0022000000000000001</v>
      </c>
      <c r="R279" s="203">
        <f>Q279*H279</f>
        <v>0.0066</v>
      </c>
      <c r="S279" s="203">
        <v>0</v>
      </c>
      <c r="T279" s="204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205" t="s">
        <v>123</v>
      </c>
      <c r="AT279" s="205" t="s">
        <v>120</v>
      </c>
      <c r="AU279" s="205" t="s">
        <v>109</v>
      </c>
      <c r="AY279" s="16" t="s">
        <v>110</v>
      </c>
      <c r="BE279" s="206">
        <f>IF(N279="základní",J279,0)</f>
        <v>0</v>
      </c>
      <c r="BF279" s="206">
        <f>IF(N279="snížená",J279,0)</f>
        <v>2616.0900000000001</v>
      </c>
      <c r="BG279" s="206">
        <f>IF(N279="zákl. přenesená",J279,0)</f>
        <v>0</v>
      </c>
      <c r="BH279" s="206">
        <f>IF(N279="sníž. přenesená",J279,0)</f>
        <v>0</v>
      </c>
      <c r="BI279" s="206">
        <f>IF(N279="nulová",J279,0)</f>
        <v>0</v>
      </c>
      <c r="BJ279" s="16" t="s">
        <v>109</v>
      </c>
      <c r="BK279" s="206">
        <f>ROUND(I279*H279,2)</f>
        <v>2616.0900000000001</v>
      </c>
      <c r="BL279" s="16" t="s">
        <v>118</v>
      </c>
      <c r="BM279" s="205" t="s">
        <v>790</v>
      </c>
    </row>
    <row r="280" s="2" customFormat="1" ht="33" customHeight="1">
      <c r="A280" s="31"/>
      <c r="B280" s="32"/>
      <c r="C280" s="195" t="s">
        <v>791</v>
      </c>
      <c r="D280" s="195" t="s">
        <v>113</v>
      </c>
      <c r="E280" s="196" t="s">
        <v>792</v>
      </c>
      <c r="F280" s="197" t="s">
        <v>793</v>
      </c>
      <c r="G280" s="198" t="s">
        <v>140</v>
      </c>
      <c r="H280" s="199">
        <v>12</v>
      </c>
      <c r="I280" s="200">
        <v>303</v>
      </c>
      <c r="J280" s="200">
        <f>ROUND(I280*H280,2)</f>
        <v>3636</v>
      </c>
      <c r="K280" s="197" t="s">
        <v>117</v>
      </c>
      <c r="L280" s="37"/>
      <c r="M280" s="201" t="s">
        <v>17</v>
      </c>
      <c r="N280" s="202" t="s">
        <v>38</v>
      </c>
      <c r="O280" s="203">
        <v>0.79200000000000004</v>
      </c>
      <c r="P280" s="203">
        <f>O280*H280</f>
        <v>9.5040000000000013</v>
      </c>
      <c r="Q280" s="203">
        <v>0</v>
      </c>
      <c r="R280" s="203">
        <f>Q280*H280</f>
        <v>0</v>
      </c>
      <c r="S280" s="203">
        <v>0</v>
      </c>
      <c r="T280" s="204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205" t="s">
        <v>118</v>
      </c>
      <c r="AT280" s="205" t="s">
        <v>113</v>
      </c>
      <c r="AU280" s="205" t="s">
        <v>109</v>
      </c>
      <c r="AY280" s="16" t="s">
        <v>110</v>
      </c>
      <c r="BE280" s="206">
        <f>IF(N280="základní",J280,0)</f>
        <v>0</v>
      </c>
      <c r="BF280" s="206">
        <f>IF(N280="snížená",J280,0)</f>
        <v>3636</v>
      </c>
      <c r="BG280" s="206">
        <f>IF(N280="zákl. přenesená",J280,0)</f>
        <v>0</v>
      </c>
      <c r="BH280" s="206">
        <f>IF(N280="sníž. přenesená",J280,0)</f>
        <v>0</v>
      </c>
      <c r="BI280" s="206">
        <f>IF(N280="nulová",J280,0)</f>
        <v>0</v>
      </c>
      <c r="BJ280" s="16" t="s">
        <v>109</v>
      </c>
      <c r="BK280" s="206">
        <f>ROUND(I280*H280,2)</f>
        <v>3636</v>
      </c>
      <c r="BL280" s="16" t="s">
        <v>118</v>
      </c>
      <c r="BM280" s="205" t="s">
        <v>794</v>
      </c>
    </row>
    <row r="281" s="2" customFormat="1" ht="16.5" customHeight="1">
      <c r="A281" s="31"/>
      <c r="B281" s="32"/>
      <c r="C281" s="207" t="s">
        <v>795</v>
      </c>
      <c r="D281" s="207" t="s">
        <v>120</v>
      </c>
      <c r="E281" s="208" t="s">
        <v>796</v>
      </c>
      <c r="F281" s="209" t="s">
        <v>797</v>
      </c>
      <c r="G281" s="210" t="s">
        <v>140</v>
      </c>
      <c r="H281" s="211">
        <v>12</v>
      </c>
      <c r="I281" s="212">
        <v>1855.0999999999999</v>
      </c>
      <c r="J281" s="212">
        <f>ROUND(I281*H281,2)</f>
        <v>22261.200000000001</v>
      </c>
      <c r="K281" s="209" t="s">
        <v>17</v>
      </c>
      <c r="L281" s="213"/>
      <c r="M281" s="214" t="s">
        <v>17</v>
      </c>
      <c r="N281" s="215" t="s">
        <v>38</v>
      </c>
      <c r="O281" s="203">
        <v>0</v>
      </c>
      <c r="P281" s="203">
        <f>O281*H281</f>
        <v>0</v>
      </c>
      <c r="Q281" s="203">
        <v>0.0025000000000000001</v>
      </c>
      <c r="R281" s="203">
        <f>Q281*H281</f>
        <v>0.029999999999999999</v>
      </c>
      <c r="S281" s="203">
        <v>0</v>
      </c>
      <c r="T281" s="204">
        <f>S281*H281</f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205" t="s">
        <v>123</v>
      </c>
      <c r="AT281" s="205" t="s">
        <v>120</v>
      </c>
      <c r="AU281" s="205" t="s">
        <v>109</v>
      </c>
      <c r="AY281" s="16" t="s">
        <v>110</v>
      </c>
      <c r="BE281" s="206">
        <f>IF(N281="základní",J281,0)</f>
        <v>0</v>
      </c>
      <c r="BF281" s="206">
        <f>IF(N281="snížená",J281,0)</f>
        <v>22261.200000000001</v>
      </c>
      <c r="BG281" s="206">
        <f>IF(N281="zákl. přenesená",J281,0)</f>
        <v>0</v>
      </c>
      <c r="BH281" s="206">
        <f>IF(N281="sníž. přenesená",J281,0)</f>
        <v>0</v>
      </c>
      <c r="BI281" s="206">
        <f>IF(N281="nulová",J281,0)</f>
        <v>0</v>
      </c>
      <c r="BJ281" s="16" t="s">
        <v>109</v>
      </c>
      <c r="BK281" s="206">
        <f>ROUND(I281*H281,2)</f>
        <v>22261.200000000001</v>
      </c>
      <c r="BL281" s="16" t="s">
        <v>118</v>
      </c>
      <c r="BM281" s="205" t="s">
        <v>798</v>
      </c>
    </row>
    <row r="282" s="12" customFormat="1" ht="25.92" customHeight="1">
      <c r="A282" s="12"/>
      <c r="B282" s="180"/>
      <c r="C282" s="181"/>
      <c r="D282" s="182" t="s">
        <v>65</v>
      </c>
      <c r="E282" s="183" t="s">
        <v>120</v>
      </c>
      <c r="F282" s="183" t="s">
        <v>799</v>
      </c>
      <c r="G282" s="181"/>
      <c r="H282" s="181"/>
      <c r="I282" s="181"/>
      <c r="J282" s="184">
        <f>BK282</f>
        <v>20968</v>
      </c>
      <c r="K282" s="181"/>
      <c r="L282" s="185"/>
      <c r="M282" s="186"/>
      <c r="N282" s="187"/>
      <c r="O282" s="187"/>
      <c r="P282" s="188">
        <f>P283</f>
        <v>61.631199999999993</v>
      </c>
      <c r="Q282" s="187"/>
      <c r="R282" s="188">
        <f>R283</f>
        <v>6.0900000000000007</v>
      </c>
      <c r="S282" s="187"/>
      <c r="T282" s="189">
        <f>T283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90" t="s">
        <v>125</v>
      </c>
      <c r="AT282" s="191" t="s">
        <v>65</v>
      </c>
      <c r="AU282" s="191" t="s">
        <v>66</v>
      </c>
      <c r="AY282" s="190" t="s">
        <v>110</v>
      </c>
      <c r="BK282" s="192">
        <f>BK283</f>
        <v>20968</v>
      </c>
    </row>
    <row r="283" s="12" customFormat="1" ht="22.8" customHeight="1">
      <c r="A283" s="12"/>
      <c r="B283" s="180"/>
      <c r="C283" s="181"/>
      <c r="D283" s="182" t="s">
        <v>65</v>
      </c>
      <c r="E283" s="193" t="s">
        <v>800</v>
      </c>
      <c r="F283" s="193" t="s">
        <v>801</v>
      </c>
      <c r="G283" s="181"/>
      <c r="H283" s="181"/>
      <c r="I283" s="181"/>
      <c r="J283" s="194">
        <f>BK283</f>
        <v>20968</v>
      </c>
      <c r="K283" s="181"/>
      <c r="L283" s="185"/>
      <c r="M283" s="186"/>
      <c r="N283" s="187"/>
      <c r="O283" s="187"/>
      <c r="P283" s="188">
        <f>SUM(P284:P287)</f>
        <v>61.631199999999993</v>
      </c>
      <c r="Q283" s="187"/>
      <c r="R283" s="188">
        <f>SUM(R284:R287)</f>
        <v>6.0900000000000007</v>
      </c>
      <c r="S283" s="187"/>
      <c r="T283" s="189">
        <f>SUM(T284:T287)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190" t="s">
        <v>125</v>
      </c>
      <c r="AT283" s="191" t="s">
        <v>65</v>
      </c>
      <c r="AU283" s="191" t="s">
        <v>74</v>
      </c>
      <c r="AY283" s="190" t="s">
        <v>110</v>
      </c>
      <c r="BK283" s="192">
        <f>SUM(BK284:BK287)</f>
        <v>20968</v>
      </c>
    </row>
    <row r="284" s="2" customFormat="1" ht="21.75" customHeight="1">
      <c r="A284" s="31"/>
      <c r="B284" s="32"/>
      <c r="C284" s="195" t="s">
        <v>802</v>
      </c>
      <c r="D284" s="195" t="s">
        <v>113</v>
      </c>
      <c r="E284" s="196" t="s">
        <v>803</v>
      </c>
      <c r="F284" s="197" t="s">
        <v>804</v>
      </c>
      <c r="G284" s="198" t="s">
        <v>805</v>
      </c>
      <c r="H284" s="199">
        <v>0.10000000000000001</v>
      </c>
      <c r="I284" s="200">
        <v>1780</v>
      </c>
      <c r="J284" s="200">
        <f>ROUND(I284*H284,2)</f>
        <v>178</v>
      </c>
      <c r="K284" s="197" t="s">
        <v>117</v>
      </c>
      <c r="L284" s="37"/>
      <c r="M284" s="201" t="s">
        <v>17</v>
      </c>
      <c r="N284" s="202" t="s">
        <v>38</v>
      </c>
      <c r="O284" s="203">
        <v>5.8120000000000003</v>
      </c>
      <c r="P284" s="203">
        <f>O284*H284</f>
        <v>0.58120000000000005</v>
      </c>
      <c r="Q284" s="203">
        <v>0</v>
      </c>
      <c r="R284" s="203">
        <f>Q284*H284</f>
        <v>0</v>
      </c>
      <c r="S284" s="203">
        <v>0</v>
      </c>
      <c r="T284" s="204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205" t="s">
        <v>355</v>
      </c>
      <c r="AT284" s="205" t="s">
        <v>113</v>
      </c>
      <c r="AU284" s="205" t="s">
        <v>109</v>
      </c>
      <c r="AY284" s="16" t="s">
        <v>110</v>
      </c>
      <c r="BE284" s="206">
        <f>IF(N284="základní",J284,0)</f>
        <v>0</v>
      </c>
      <c r="BF284" s="206">
        <f>IF(N284="snížená",J284,0)</f>
        <v>178</v>
      </c>
      <c r="BG284" s="206">
        <f>IF(N284="zákl. přenesená",J284,0)</f>
        <v>0</v>
      </c>
      <c r="BH284" s="206">
        <f>IF(N284="sníž. přenesená",J284,0)</f>
        <v>0</v>
      </c>
      <c r="BI284" s="206">
        <f>IF(N284="nulová",J284,0)</f>
        <v>0</v>
      </c>
      <c r="BJ284" s="16" t="s">
        <v>109</v>
      </c>
      <c r="BK284" s="206">
        <f>ROUND(I284*H284,2)</f>
        <v>178</v>
      </c>
      <c r="BL284" s="16" t="s">
        <v>355</v>
      </c>
      <c r="BM284" s="205" t="s">
        <v>806</v>
      </c>
    </row>
    <row r="285" s="2" customFormat="1" ht="55.5" customHeight="1">
      <c r="A285" s="31"/>
      <c r="B285" s="32"/>
      <c r="C285" s="195" t="s">
        <v>807</v>
      </c>
      <c r="D285" s="195" t="s">
        <v>113</v>
      </c>
      <c r="E285" s="196" t="s">
        <v>808</v>
      </c>
      <c r="F285" s="197" t="s">
        <v>809</v>
      </c>
      <c r="G285" s="198" t="s">
        <v>116</v>
      </c>
      <c r="H285" s="199">
        <v>30</v>
      </c>
      <c r="I285" s="200">
        <v>471</v>
      </c>
      <c r="J285" s="200">
        <f>ROUND(I285*H285,2)</f>
        <v>14130</v>
      </c>
      <c r="K285" s="197" t="s">
        <v>117</v>
      </c>
      <c r="L285" s="37"/>
      <c r="M285" s="201" t="s">
        <v>17</v>
      </c>
      <c r="N285" s="202" t="s">
        <v>38</v>
      </c>
      <c r="O285" s="203">
        <v>1.5409999999999999</v>
      </c>
      <c r="P285" s="203">
        <f>O285*H285</f>
        <v>46.229999999999997</v>
      </c>
      <c r="Q285" s="203">
        <v>0</v>
      </c>
      <c r="R285" s="203">
        <f>Q285*H285</f>
        <v>0</v>
      </c>
      <c r="S285" s="203">
        <v>0</v>
      </c>
      <c r="T285" s="204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205" t="s">
        <v>355</v>
      </c>
      <c r="AT285" s="205" t="s">
        <v>113</v>
      </c>
      <c r="AU285" s="205" t="s">
        <v>109</v>
      </c>
      <c r="AY285" s="16" t="s">
        <v>110</v>
      </c>
      <c r="BE285" s="206">
        <f>IF(N285="základní",J285,0)</f>
        <v>0</v>
      </c>
      <c r="BF285" s="206">
        <f>IF(N285="snížená",J285,0)</f>
        <v>14130</v>
      </c>
      <c r="BG285" s="206">
        <f>IF(N285="zákl. přenesená",J285,0)</f>
        <v>0</v>
      </c>
      <c r="BH285" s="206">
        <f>IF(N285="sníž. přenesená",J285,0)</f>
        <v>0</v>
      </c>
      <c r="BI285" s="206">
        <f>IF(N285="nulová",J285,0)</f>
        <v>0</v>
      </c>
      <c r="BJ285" s="16" t="s">
        <v>109</v>
      </c>
      <c r="BK285" s="206">
        <f>ROUND(I285*H285,2)</f>
        <v>14130</v>
      </c>
      <c r="BL285" s="16" t="s">
        <v>355</v>
      </c>
      <c r="BM285" s="205" t="s">
        <v>810</v>
      </c>
    </row>
    <row r="286" s="2" customFormat="1" ht="33" customHeight="1">
      <c r="A286" s="31"/>
      <c r="B286" s="32"/>
      <c r="C286" s="195" t="s">
        <v>811</v>
      </c>
      <c r="D286" s="195" t="s">
        <v>113</v>
      </c>
      <c r="E286" s="196" t="s">
        <v>812</v>
      </c>
      <c r="F286" s="197" t="s">
        <v>813</v>
      </c>
      <c r="G286" s="198" t="s">
        <v>116</v>
      </c>
      <c r="H286" s="199">
        <v>30</v>
      </c>
      <c r="I286" s="200">
        <v>93</v>
      </c>
      <c r="J286" s="200">
        <f>ROUND(I286*H286,2)</f>
        <v>2790</v>
      </c>
      <c r="K286" s="197" t="s">
        <v>117</v>
      </c>
      <c r="L286" s="37"/>
      <c r="M286" s="201" t="s">
        <v>17</v>
      </c>
      <c r="N286" s="202" t="s">
        <v>38</v>
      </c>
      <c r="O286" s="203">
        <v>0.072999999999999995</v>
      </c>
      <c r="P286" s="203">
        <f>O286*H286</f>
        <v>2.1899999999999999</v>
      </c>
      <c r="Q286" s="203">
        <v>0.20300000000000001</v>
      </c>
      <c r="R286" s="203">
        <f>Q286*H286</f>
        <v>6.0900000000000007</v>
      </c>
      <c r="S286" s="203">
        <v>0</v>
      </c>
      <c r="T286" s="204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205" t="s">
        <v>355</v>
      </c>
      <c r="AT286" s="205" t="s">
        <v>113</v>
      </c>
      <c r="AU286" s="205" t="s">
        <v>109</v>
      </c>
      <c r="AY286" s="16" t="s">
        <v>110</v>
      </c>
      <c r="BE286" s="206">
        <f>IF(N286="základní",J286,0)</f>
        <v>0</v>
      </c>
      <c r="BF286" s="206">
        <f>IF(N286="snížená",J286,0)</f>
        <v>2790</v>
      </c>
      <c r="BG286" s="206">
        <f>IF(N286="zákl. přenesená",J286,0)</f>
        <v>0</v>
      </c>
      <c r="BH286" s="206">
        <f>IF(N286="sníž. přenesená",J286,0)</f>
        <v>0</v>
      </c>
      <c r="BI286" s="206">
        <f>IF(N286="nulová",J286,0)</f>
        <v>0</v>
      </c>
      <c r="BJ286" s="16" t="s">
        <v>109</v>
      </c>
      <c r="BK286" s="206">
        <f>ROUND(I286*H286,2)</f>
        <v>2790</v>
      </c>
      <c r="BL286" s="16" t="s">
        <v>355</v>
      </c>
      <c r="BM286" s="205" t="s">
        <v>814</v>
      </c>
    </row>
    <row r="287" s="2" customFormat="1" ht="33" customHeight="1">
      <c r="A287" s="31"/>
      <c r="B287" s="32"/>
      <c r="C287" s="195" t="s">
        <v>815</v>
      </c>
      <c r="D287" s="195" t="s">
        <v>113</v>
      </c>
      <c r="E287" s="196" t="s">
        <v>816</v>
      </c>
      <c r="F287" s="197" t="s">
        <v>817</v>
      </c>
      <c r="G287" s="198" t="s">
        <v>116</v>
      </c>
      <c r="H287" s="199">
        <v>30</v>
      </c>
      <c r="I287" s="200">
        <v>129</v>
      </c>
      <c r="J287" s="200">
        <f>ROUND(I287*H287,2)</f>
        <v>3870</v>
      </c>
      <c r="K287" s="197" t="s">
        <v>117</v>
      </c>
      <c r="L287" s="37"/>
      <c r="M287" s="201" t="s">
        <v>17</v>
      </c>
      <c r="N287" s="202" t="s">
        <v>38</v>
      </c>
      <c r="O287" s="203">
        <v>0.42099999999999999</v>
      </c>
      <c r="P287" s="203">
        <f>O287*H287</f>
        <v>12.629999999999999</v>
      </c>
      <c r="Q287" s="203">
        <v>0</v>
      </c>
      <c r="R287" s="203">
        <f>Q287*H287</f>
        <v>0</v>
      </c>
      <c r="S287" s="203">
        <v>0</v>
      </c>
      <c r="T287" s="204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205" t="s">
        <v>355</v>
      </c>
      <c r="AT287" s="205" t="s">
        <v>113</v>
      </c>
      <c r="AU287" s="205" t="s">
        <v>109</v>
      </c>
      <c r="AY287" s="16" t="s">
        <v>110</v>
      </c>
      <c r="BE287" s="206">
        <f>IF(N287="základní",J287,0)</f>
        <v>0</v>
      </c>
      <c r="BF287" s="206">
        <f>IF(N287="snížená",J287,0)</f>
        <v>3870</v>
      </c>
      <c r="BG287" s="206">
        <f>IF(N287="zákl. přenesená",J287,0)</f>
        <v>0</v>
      </c>
      <c r="BH287" s="206">
        <f>IF(N287="sníž. přenesená",J287,0)</f>
        <v>0</v>
      </c>
      <c r="BI287" s="206">
        <f>IF(N287="nulová",J287,0)</f>
        <v>0</v>
      </c>
      <c r="BJ287" s="16" t="s">
        <v>109</v>
      </c>
      <c r="BK287" s="206">
        <f>ROUND(I287*H287,2)</f>
        <v>3870</v>
      </c>
      <c r="BL287" s="16" t="s">
        <v>355</v>
      </c>
      <c r="BM287" s="205" t="s">
        <v>818</v>
      </c>
    </row>
    <row r="288" s="12" customFormat="1" ht="25.92" customHeight="1">
      <c r="A288" s="12"/>
      <c r="B288" s="180"/>
      <c r="C288" s="181"/>
      <c r="D288" s="182" t="s">
        <v>65</v>
      </c>
      <c r="E288" s="183" t="s">
        <v>819</v>
      </c>
      <c r="F288" s="183" t="s">
        <v>820</v>
      </c>
      <c r="G288" s="181"/>
      <c r="H288" s="181"/>
      <c r="I288" s="181"/>
      <c r="J288" s="184">
        <f>BK288</f>
        <v>29570</v>
      </c>
      <c r="K288" s="181"/>
      <c r="L288" s="185"/>
      <c r="M288" s="186"/>
      <c r="N288" s="187"/>
      <c r="O288" s="187"/>
      <c r="P288" s="188">
        <f>SUM(P289:P294)</f>
        <v>75</v>
      </c>
      <c r="Q288" s="187"/>
      <c r="R288" s="188">
        <f>SUM(R289:R294)</f>
        <v>0</v>
      </c>
      <c r="S288" s="187"/>
      <c r="T288" s="189">
        <f>SUM(T289:T294)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90" t="s">
        <v>129</v>
      </c>
      <c r="AT288" s="191" t="s">
        <v>65</v>
      </c>
      <c r="AU288" s="191" t="s">
        <v>66</v>
      </c>
      <c r="AY288" s="190" t="s">
        <v>110</v>
      </c>
      <c r="BK288" s="192">
        <f>SUM(BK289:BK294)</f>
        <v>29570</v>
      </c>
    </row>
    <row r="289" s="2" customFormat="1" ht="21.75" customHeight="1">
      <c r="A289" s="31"/>
      <c r="B289" s="32"/>
      <c r="C289" s="195" t="s">
        <v>821</v>
      </c>
      <c r="D289" s="195" t="s">
        <v>113</v>
      </c>
      <c r="E289" s="196" t="s">
        <v>822</v>
      </c>
      <c r="F289" s="197" t="s">
        <v>823</v>
      </c>
      <c r="G289" s="198" t="s">
        <v>824</v>
      </c>
      <c r="H289" s="199">
        <v>40</v>
      </c>
      <c r="I289" s="200">
        <v>312</v>
      </c>
      <c r="J289" s="200">
        <f>ROUND(I289*H289,2)</f>
        <v>12480</v>
      </c>
      <c r="K289" s="197" t="s">
        <v>117</v>
      </c>
      <c r="L289" s="37"/>
      <c r="M289" s="201" t="s">
        <v>17</v>
      </c>
      <c r="N289" s="202" t="s">
        <v>38</v>
      </c>
      <c r="O289" s="203">
        <v>1</v>
      </c>
      <c r="P289" s="203">
        <f>O289*H289</f>
        <v>40</v>
      </c>
      <c r="Q289" s="203">
        <v>0</v>
      </c>
      <c r="R289" s="203">
        <f>Q289*H289</f>
        <v>0</v>
      </c>
      <c r="S289" s="203">
        <v>0</v>
      </c>
      <c r="T289" s="204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205" t="s">
        <v>825</v>
      </c>
      <c r="AT289" s="205" t="s">
        <v>113</v>
      </c>
      <c r="AU289" s="205" t="s">
        <v>74</v>
      </c>
      <c r="AY289" s="16" t="s">
        <v>110</v>
      </c>
      <c r="BE289" s="206">
        <f>IF(N289="základní",J289,0)</f>
        <v>0</v>
      </c>
      <c r="BF289" s="206">
        <f>IF(N289="snížená",J289,0)</f>
        <v>12480</v>
      </c>
      <c r="BG289" s="206">
        <f>IF(N289="zákl. přenesená",J289,0)</f>
        <v>0</v>
      </c>
      <c r="BH289" s="206">
        <f>IF(N289="sníž. přenesená",J289,0)</f>
        <v>0</v>
      </c>
      <c r="BI289" s="206">
        <f>IF(N289="nulová",J289,0)</f>
        <v>0</v>
      </c>
      <c r="BJ289" s="16" t="s">
        <v>109</v>
      </c>
      <c r="BK289" s="206">
        <f>ROUND(I289*H289,2)</f>
        <v>12480</v>
      </c>
      <c r="BL289" s="16" t="s">
        <v>825</v>
      </c>
      <c r="BM289" s="205" t="s">
        <v>826</v>
      </c>
    </row>
    <row r="290" s="2" customFormat="1">
      <c r="A290" s="31"/>
      <c r="B290" s="32"/>
      <c r="C290" s="33"/>
      <c r="D290" s="216" t="s">
        <v>186</v>
      </c>
      <c r="E290" s="33"/>
      <c r="F290" s="217" t="s">
        <v>827</v>
      </c>
      <c r="G290" s="33"/>
      <c r="H290" s="33"/>
      <c r="I290" s="33"/>
      <c r="J290" s="33"/>
      <c r="K290" s="33"/>
      <c r="L290" s="37"/>
      <c r="M290" s="218"/>
      <c r="N290" s="219"/>
      <c r="O290" s="76"/>
      <c r="P290" s="76"/>
      <c r="Q290" s="76"/>
      <c r="R290" s="76"/>
      <c r="S290" s="76"/>
      <c r="T290" s="77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T290" s="16" t="s">
        <v>186</v>
      </c>
      <c r="AU290" s="16" t="s">
        <v>74</v>
      </c>
    </row>
    <row r="291" s="2" customFormat="1" ht="21.75" customHeight="1">
      <c r="A291" s="31"/>
      <c r="B291" s="32"/>
      <c r="C291" s="195" t="s">
        <v>828</v>
      </c>
      <c r="D291" s="195" t="s">
        <v>113</v>
      </c>
      <c r="E291" s="196" t="s">
        <v>829</v>
      </c>
      <c r="F291" s="197" t="s">
        <v>830</v>
      </c>
      <c r="G291" s="198" t="s">
        <v>824</v>
      </c>
      <c r="H291" s="199">
        <v>15</v>
      </c>
      <c r="I291" s="200">
        <v>462</v>
      </c>
      <c r="J291" s="200">
        <f>ROUND(I291*H291,2)</f>
        <v>6930</v>
      </c>
      <c r="K291" s="197" t="s">
        <v>117</v>
      </c>
      <c r="L291" s="37"/>
      <c r="M291" s="201" t="s">
        <v>17</v>
      </c>
      <c r="N291" s="202" t="s">
        <v>38</v>
      </c>
      <c r="O291" s="203">
        <v>1</v>
      </c>
      <c r="P291" s="203">
        <f>O291*H291</f>
        <v>15</v>
      </c>
      <c r="Q291" s="203">
        <v>0</v>
      </c>
      <c r="R291" s="203">
        <f>Q291*H291</f>
        <v>0</v>
      </c>
      <c r="S291" s="203">
        <v>0</v>
      </c>
      <c r="T291" s="204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205" t="s">
        <v>825</v>
      </c>
      <c r="AT291" s="205" t="s">
        <v>113</v>
      </c>
      <c r="AU291" s="205" t="s">
        <v>74</v>
      </c>
      <c r="AY291" s="16" t="s">
        <v>110</v>
      </c>
      <c r="BE291" s="206">
        <f>IF(N291="základní",J291,0)</f>
        <v>0</v>
      </c>
      <c r="BF291" s="206">
        <f>IF(N291="snížená",J291,0)</f>
        <v>6930</v>
      </c>
      <c r="BG291" s="206">
        <f>IF(N291="zákl. přenesená",J291,0)</f>
        <v>0</v>
      </c>
      <c r="BH291" s="206">
        <f>IF(N291="sníž. přenesená",J291,0)</f>
        <v>0</v>
      </c>
      <c r="BI291" s="206">
        <f>IF(N291="nulová",J291,0)</f>
        <v>0</v>
      </c>
      <c r="BJ291" s="16" t="s">
        <v>109</v>
      </c>
      <c r="BK291" s="206">
        <f>ROUND(I291*H291,2)</f>
        <v>6930</v>
      </c>
      <c r="BL291" s="16" t="s">
        <v>825</v>
      </c>
      <c r="BM291" s="205" t="s">
        <v>831</v>
      </c>
    </row>
    <row r="292" s="2" customFormat="1">
      <c r="A292" s="31"/>
      <c r="B292" s="32"/>
      <c r="C292" s="33"/>
      <c r="D292" s="216" t="s">
        <v>186</v>
      </c>
      <c r="E292" s="33"/>
      <c r="F292" s="217" t="s">
        <v>832</v>
      </c>
      <c r="G292" s="33"/>
      <c r="H292" s="33"/>
      <c r="I292" s="33"/>
      <c r="J292" s="33"/>
      <c r="K292" s="33"/>
      <c r="L292" s="37"/>
      <c r="M292" s="218"/>
      <c r="N292" s="219"/>
      <c r="O292" s="76"/>
      <c r="P292" s="76"/>
      <c r="Q292" s="76"/>
      <c r="R292" s="76"/>
      <c r="S292" s="76"/>
      <c r="T292" s="77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6" t="s">
        <v>186</v>
      </c>
      <c r="AU292" s="16" t="s">
        <v>74</v>
      </c>
    </row>
    <row r="293" s="2" customFormat="1" ht="21.75" customHeight="1">
      <c r="A293" s="31"/>
      <c r="B293" s="32"/>
      <c r="C293" s="195" t="s">
        <v>833</v>
      </c>
      <c r="D293" s="195" t="s">
        <v>113</v>
      </c>
      <c r="E293" s="196" t="s">
        <v>834</v>
      </c>
      <c r="F293" s="197" t="s">
        <v>835</v>
      </c>
      <c r="G293" s="198" t="s">
        <v>824</v>
      </c>
      <c r="H293" s="199">
        <v>20</v>
      </c>
      <c r="I293" s="200">
        <v>508</v>
      </c>
      <c r="J293" s="200">
        <f>ROUND(I293*H293,2)</f>
        <v>10160</v>
      </c>
      <c r="K293" s="197" t="s">
        <v>117</v>
      </c>
      <c r="L293" s="37"/>
      <c r="M293" s="201" t="s">
        <v>17</v>
      </c>
      <c r="N293" s="202" t="s">
        <v>38</v>
      </c>
      <c r="O293" s="203">
        <v>1</v>
      </c>
      <c r="P293" s="203">
        <f>O293*H293</f>
        <v>20</v>
      </c>
      <c r="Q293" s="203">
        <v>0</v>
      </c>
      <c r="R293" s="203">
        <f>Q293*H293</f>
        <v>0</v>
      </c>
      <c r="S293" s="203">
        <v>0</v>
      </c>
      <c r="T293" s="204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205" t="s">
        <v>825</v>
      </c>
      <c r="AT293" s="205" t="s">
        <v>113</v>
      </c>
      <c r="AU293" s="205" t="s">
        <v>74</v>
      </c>
      <c r="AY293" s="16" t="s">
        <v>110</v>
      </c>
      <c r="BE293" s="206">
        <f>IF(N293="základní",J293,0)</f>
        <v>0</v>
      </c>
      <c r="BF293" s="206">
        <f>IF(N293="snížená",J293,0)</f>
        <v>10160</v>
      </c>
      <c r="BG293" s="206">
        <f>IF(N293="zákl. přenesená",J293,0)</f>
        <v>0</v>
      </c>
      <c r="BH293" s="206">
        <f>IF(N293="sníž. přenesená",J293,0)</f>
        <v>0</v>
      </c>
      <c r="BI293" s="206">
        <f>IF(N293="nulová",J293,0)</f>
        <v>0</v>
      </c>
      <c r="BJ293" s="16" t="s">
        <v>109</v>
      </c>
      <c r="BK293" s="206">
        <f>ROUND(I293*H293,2)</f>
        <v>10160</v>
      </c>
      <c r="BL293" s="16" t="s">
        <v>825</v>
      </c>
      <c r="BM293" s="205" t="s">
        <v>836</v>
      </c>
    </row>
    <row r="294" s="2" customFormat="1">
      <c r="A294" s="31"/>
      <c r="B294" s="32"/>
      <c r="C294" s="33"/>
      <c r="D294" s="216" t="s">
        <v>186</v>
      </c>
      <c r="E294" s="33"/>
      <c r="F294" s="217" t="s">
        <v>837</v>
      </c>
      <c r="G294" s="33"/>
      <c r="H294" s="33"/>
      <c r="I294" s="33"/>
      <c r="J294" s="33"/>
      <c r="K294" s="33"/>
      <c r="L294" s="37"/>
      <c r="M294" s="218"/>
      <c r="N294" s="219"/>
      <c r="O294" s="76"/>
      <c r="P294" s="76"/>
      <c r="Q294" s="76"/>
      <c r="R294" s="76"/>
      <c r="S294" s="76"/>
      <c r="T294" s="77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T294" s="16" t="s">
        <v>186</v>
      </c>
      <c r="AU294" s="16" t="s">
        <v>74</v>
      </c>
    </row>
    <row r="295" s="12" customFormat="1" ht="25.92" customHeight="1">
      <c r="A295" s="12"/>
      <c r="B295" s="180"/>
      <c r="C295" s="181"/>
      <c r="D295" s="182" t="s">
        <v>65</v>
      </c>
      <c r="E295" s="183" t="s">
        <v>838</v>
      </c>
      <c r="F295" s="183" t="s">
        <v>839</v>
      </c>
      <c r="G295" s="181"/>
      <c r="H295" s="181"/>
      <c r="I295" s="181"/>
      <c r="J295" s="184">
        <f>BK295</f>
        <v>10000</v>
      </c>
      <c r="K295" s="181"/>
      <c r="L295" s="185"/>
      <c r="M295" s="186"/>
      <c r="N295" s="187"/>
      <c r="O295" s="187"/>
      <c r="P295" s="188">
        <f>P296</f>
        <v>0</v>
      </c>
      <c r="Q295" s="187"/>
      <c r="R295" s="188">
        <f>R296</f>
        <v>0</v>
      </c>
      <c r="S295" s="187"/>
      <c r="T295" s="189">
        <f>T296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190" t="s">
        <v>133</v>
      </c>
      <c r="AT295" s="191" t="s">
        <v>65</v>
      </c>
      <c r="AU295" s="191" t="s">
        <v>66</v>
      </c>
      <c r="AY295" s="190" t="s">
        <v>110</v>
      </c>
      <c r="BK295" s="192">
        <f>BK296</f>
        <v>10000</v>
      </c>
    </row>
    <row r="296" s="12" customFormat="1" ht="22.8" customHeight="1">
      <c r="A296" s="12"/>
      <c r="B296" s="180"/>
      <c r="C296" s="181"/>
      <c r="D296" s="182" t="s">
        <v>65</v>
      </c>
      <c r="E296" s="193" t="s">
        <v>840</v>
      </c>
      <c r="F296" s="193" t="s">
        <v>841</v>
      </c>
      <c r="G296" s="181"/>
      <c r="H296" s="181"/>
      <c r="I296" s="181"/>
      <c r="J296" s="194">
        <f>BK296</f>
        <v>10000</v>
      </c>
      <c r="K296" s="181"/>
      <c r="L296" s="185"/>
      <c r="M296" s="186"/>
      <c r="N296" s="187"/>
      <c r="O296" s="187"/>
      <c r="P296" s="188">
        <f>SUM(P297:P299)</f>
        <v>0</v>
      </c>
      <c r="Q296" s="187"/>
      <c r="R296" s="188">
        <f>SUM(R297:R299)</f>
        <v>0</v>
      </c>
      <c r="S296" s="187"/>
      <c r="T296" s="189">
        <f>SUM(T297:T299)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90" t="s">
        <v>133</v>
      </c>
      <c r="AT296" s="191" t="s">
        <v>65</v>
      </c>
      <c r="AU296" s="191" t="s">
        <v>74</v>
      </c>
      <c r="AY296" s="190" t="s">
        <v>110</v>
      </c>
      <c r="BK296" s="192">
        <f>SUM(BK297:BK299)</f>
        <v>10000</v>
      </c>
    </row>
    <row r="297" s="2" customFormat="1" ht="16.5" customHeight="1">
      <c r="A297" s="31"/>
      <c r="B297" s="32"/>
      <c r="C297" s="195" t="s">
        <v>842</v>
      </c>
      <c r="D297" s="195" t="s">
        <v>113</v>
      </c>
      <c r="E297" s="196" t="s">
        <v>843</v>
      </c>
      <c r="F297" s="197" t="s">
        <v>844</v>
      </c>
      <c r="G297" s="198" t="s">
        <v>845</v>
      </c>
      <c r="H297" s="199">
        <v>1</v>
      </c>
      <c r="I297" s="200">
        <v>4000</v>
      </c>
      <c r="J297" s="200">
        <f>ROUND(I297*H297,2)</f>
        <v>4000</v>
      </c>
      <c r="K297" s="197" t="s">
        <v>117</v>
      </c>
      <c r="L297" s="37"/>
      <c r="M297" s="201" t="s">
        <v>17</v>
      </c>
      <c r="N297" s="202" t="s">
        <v>38</v>
      </c>
      <c r="O297" s="203">
        <v>0</v>
      </c>
      <c r="P297" s="203">
        <f>O297*H297</f>
        <v>0</v>
      </c>
      <c r="Q297" s="203">
        <v>0</v>
      </c>
      <c r="R297" s="203">
        <f>Q297*H297</f>
        <v>0</v>
      </c>
      <c r="S297" s="203">
        <v>0</v>
      </c>
      <c r="T297" s="204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205" t="s">
        <v>846</v>
      </c>
      <c r="AT297" s="205" t="s">
        <v>113</v>
      </c>
      <c r="AU297" s="205" t="s">
        <v>109</v>
      </c>
      <c r="AY297" s="16" t="s">
        <v>110</v>
      </c>
      <c r="BE297" s="206">
        <f>IF(N297="základní",J297,0)</f>
        <v>0</v>
      </c>
      <c r="BF297" s="206">
        <f>IF(N297="snížená",J297,0)</f>
        <v>4000</v>
      </c>
      <c r="BG297" s="206">
        <f>IF(N297="zákl. přenesená",J297,0)</f>
        <v>0</v>
      </c>
      <c r="BH297" s="206">
        <f>IF(N297="sníž. přenesená",J297,0)</f>
        <v>0</v>
      </c>
      <c r="BI297" s="206">
        <f>IF(N297="nulová",J297,0)</f>
        <v>0</v>
      </c>
      <c r="BJ297" s="16" t="s">
        <v>109</v>
      </c>
      <c r="BK297" s="206">
        <f>ROUND(I297*H297,2)</f>
        <v>4000</v>
      </c>
      <c r="BL297" s="16" t="s">
        <v>846</v>
      </c>
      <c r="BM297" s="205" t="s">
        <v>847</v>
      </c>
    </row>
    <row r="298" s="2" customFormat="1">
      <c r="A298" s="31"/>
      <c r="B298" s="32"/>
      <c r="C298" s="33"/>
      <c r="D298" s="216" t="s">
        <v>186</v>
      </c>
      <c r="E298" s="33"/>
      <c r="F298" s="217" t="s">
        <v>848</v>
      </c>
      <c r="G298" s="33"/>
      <c r="H298" s="33"/>
      <c r="I298" s="33"/>
      <c r="J298" s="33"/>
      <c r="K298" s="33"/>
      <c r="L298" s="37"/>
      <c r="M298" s="218"/>
      <c r="N298" s="219"/>
      <c r="O298" s="76"/>
      <c r="P298" s="76"/>
      <c r="Q298" s="76"/>
      <c r="R298" s="76"/>
      <c r="S298" s="76"/>
      <c r="T298" s="77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T298" s="16" t="s">
        <v>186</v>
      </c>
      <c r="AU298" s="16" t="s">
        <v>109</v>
      </c>
    </row>
    <row r="299" s="2" customFormat="1" ht="16.5" customHeight="1">
      <c r="A299" s="31"/>
      <c r="B299" s="32"/>
      <c r="C299" s="195" t="s">
        <v>849</v>
      </c>
      <c r="D299" s="195" t="s">
        <v>113</v>
      </c>
      <c r="E299" s="196" t="s">
        <v>850</v>
      </c>
      <c r="F299" s="197" t="s">
        <v>851</v>
      </c>
      <c r="G299" s="198" t="s">
        <v>411</v>
      </c>
      <c r="H299" s="199">
        <v>1</v>
      </c>
      <c r="I299" s="200">
        <v>6000</v>
      </c>
      <c r="J299" s="200">
        <f>ROUND(I299*H299,2)</f>
        <v>6000</v>
      </c>
      <c r="K299" s="197" t="s">
        <v>117</v>
      </c>
      <c r="L299" s="37"/>
      <c r="M299" s="229" t="s">
        <v>17</v>
      </c>
      <c r="N299" s="230" t="s">
        <v>38</v>
      </c>
      <c r="O299" s="231">
        <v>0</v>
      </c>
      <c r="P299" s="231">
        <f>O299*H299</f>
        <v>0</v>
      </c>
      <c r="Q299" s="231">
        <v>0</v>
      </c>
      <c r="R299" s="231">
        <f>Q299*H299</f>
        <v>0</v>
      </c>
      <c r="S299" s="231">
        <v>0</v>
      </c>
      <c r="T299" s="232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205" t="s">
        <v>846</v>
      </c>
      <c r="AT299" s="205" t="s">
        <v>113</v>
      </c>
      <c r="AU299" s="205" t="s">
        <v>109</v>
      </c>
      <c r="AY299" s="16" t="s">
        <v>110</v>
      </c>
      <c r="BE299" s="206">
        <f>IF(N299="základní",J299,0)</f>
        <v>0</v>
      </c>
      <c r="BF299" s="206">
        <f>IF(N299="snížená",J299,0)</f>
        <v>6000</v>
      </c>
      <c r="BG299" s="206">
        <f>IF(N299="zákl. přenesená",J299,0)</f>
        <v>0</v>
      </c>
      <c r="BH299" s="206">
        <f>IF(N299="sníž. přenesená",J299,0)</f>
        <v>0</v>
      </c>
      <c r="BI299" s="206">
        <f>IF(N299="nulová",J299,0)</f>
        <v>0</v>
      </c>
      <c r="BJ299" s="16" t="s">
        <v>109</v>
      </c>
      <c r="BK299" s="206">
        <f>ROUND(I299*H299,2)</f>
        <v>6000</v>
      </c>
      <c r="BL299" s="16" t="s">
        <v>846</v>
      </c>
      <c r="BM299" s="205" t="s">
        <v>852</v>
      </c>
    </row>
    <row r="300" s="2" customFormat="1" ht="6.96" customHeight="1">
      <c r="A300" s="31"/>
      <c r="B300" s="51"/>
      <c r="C300" s="52"/>
      <c r="D300" s="52"/>
      <c r="E300" s="52"/>
      <c r="F300" s="52"/>
      <c r="G300" s="52"/>
      <c r="H300" s="52"/>
      <c r="I300" s="52"/>
      <c r="J300" s="52"/>
      <c r="K300" s="52"/>
      <c r="L300" s="37"/>
      <c r="M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</row>
  </sheetData>
  <sheetProtection sheet="1" autoFilter="0" formatColumns="0" formatRows="0" objects="1" scenarios="1" spinCount="100000" saltValue="cW+auushG3nGPhDPk8oeYcthqgv2mxyuQ/O9DXXuO3X/R/aIzjG6CK5U9w9oiOzDuWnsiQ8gtoF7ruVRQIW6zw==" hashValue="Pvz8HHqI5YqGsBngiNoxnaewuRk6KQSTNOCmbsA3ztpr4gcnmdxxG9cQeTxaWmCCNVCJDS7jmv78SzosXVW2xQ==" algorithmName="SHA-512" password="CC35"/>
  <autoFilter ref="C85:K29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1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78</v>
      </c>
    </row>
    <row r="3" s="1" customFormat="1" ht="6.96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9"/>
      <c r="AT3" s="16" t="s">
        <v>74</v>
      </c>
    </row>
    <row r="4" s="1" customFormat="1" ht="24.96" customHeight="1">
      <c r="B4" s="19"/>
      <c r="D4" s="122" t="s">
        <v>79</v>
      </c>
      <c r="L4" s="19"/>
      <c r="M4" s="123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4" t="s">
        <v>14</v>
      </c>
      <c r="L6" s="19"/>
    </row>
    <row r="7" s="1" customFormat="1" ht="16.5" customHeight="1">
      <c r="B7" s="19"/>
      <c r="E7" s="125" t="str">
        <f>'Rekapitulace stavby'!K6</f>
        <v>Novostavba dvou RD, lokalita Častolovice</v>
      </c>
      <c r="F7" s="124"/>
      <c r="G7" s="124"/>
      <c r="H7" s="124"/>
      <c r="L7" s="19"/>
    </row>
    <row r="8" s="2" customFormat="1" ht="12" customHeight="1">
      <c r="A8" s="31"/>
      <c r="B8" s="37"/>
      <c r="C8" s="31"/>
      <c r="D8" s="124" t="s">
        <v>80</v>
      </c>
      <c r="E8" s="31"/>
      <c r="F8" s="31"/>
      <c r="G8" s="31"/>
      <c r="H8" s="31"/>
      <c r="I8" s="31"/>
      <c r="J8" s="31"/>
      <c r="K8" s="31"/>
      <c r="L8" s="126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6.5" customHeight="1">
      <c r="A9" s="31"/>
      <c r="B9" s="37"/>
      <c r="C9" s="31"/>
      <c r="D9" s="31"/>
      <c r="E9" s="127" t="s">
        <v>853</v>
      </c>
      <c r="F9" s="31"/>
      <c r="G9" s="31"/>
      <c r="H9" s="31"/>
      <c r="I9" s="31"/>
      <c r="J9" s="31"/>
      <c r="K9" s="31"/>
      <c r="L9" s="126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>
      <c r="A10" s="31"/>
      <c r="B10" s="37"/>
      <c r="C10" s="31"/>
      <c r="D10" s="31"/>
      <c r="E10" s="31"/>
      <c r="F10" s="31"/>
      <c r="G10" s="31"/>
      <c r="H10" s="31"/>
      <c r="I10" s="31"/>
      <c r="J10" s="31"/>
      <c r="K10" s="31"/>
      <c r="L10" s="12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2" customHeight="1">
      <c r="A11" s="31"/>
      <c r="B11" s="37"/>
      <c r="C11" s="31"/>
      <c r="D11" s="124" t="s">
        <v>16</v>
      </c>
      <c r="E11" s="31"/>
      <c r="F11" s="128" t="s">
        <v>17</v>
      </c>
      <c r="G11" s="31"/>
      <c r="H11" s="31"/>
      <c r="I11" s="124" t="s">
        <v>18</v>
      </c>
      <c r="J11" s="128" t="s">
        <v>17</v>
      </c>
      <c r="K11" s="31"/>
      <c r="L11" s="126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7"/>
      <c r="C12" s="31"/>
      <c r="D12" s="124" t="s">
        <v>19</v>
      </c>
      <c r="E12" s="31"/>
      <c r="F12" s="128" t="s">
        <v>20</v>
      </c>
      <c r="G12" s="31"/>
      <c r="H12" s="31"/>
      <c r="I12" s="124" t="s">
        <v>21</v>
      </c>
      <c r="J12" s="129" t="str">
        <f>'Rekapitulace stavby'!AN8</f>
        <v>27. 10. 2020</v>
      </c>
      <c r="K12" s="31"/>
      <c r="L12" s="126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7"/>
      <c r="C13" s="31"/>
      <c r="D13" s="31"/>
      <c r="E13" s="31"/>
      <c r="F13" s="31"/>
      <c r="G13" s="31"/>
      <c r="H13" s="31"/>
      <c r="I13" s="31"/>
      <c r="J13" s="31"/>
      <c r="K13" s="31"/>
      <c r="L13" s="126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7"/>
      <c r="C14" s="31"/>
      <c r="D14" s="124" t="s">
        <v>23</v>
      </c>
      <c r="E14" s="31"/>
      <c r="F14" s="31"/>
      <c r="G14" s="31"/>
      <c r="H14" s="31"/>
      <c r="I14" s="124" t="s">
        <v>24</v>
      </c>
      <c r="J14" s="128" t="str">
        <f>IF('Rekapitulace stavby'!AN10="","",'Rekapitulace stavby'!AN10)</f>
        <v/>
      </c>
      <c r="K14" s="31"/>
      <c r="L14" s="126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7"/>
      <c r="C15" s="31"/>
      <c r="D15" s="31"/>
      <c r="E15" s="128" t="str">
        <f>IF('Rekapitulace stavby'!E11="","",'Rekapitulace stavby'!E11)</f>
        <v xml:space="preserve"> </v>
      </c>
      <c r="F15" s="31"/>
      <c r="G15" s="31"/>
      <c r="H15" s="31"/>
      <c r="I15" s="124" t="s">
        <v>25</v>
      </c>
      <c r="J15" s="128" t="str">
        <f>IF('Rekapitulace stavby'!AN11="","",'Rekapitulace stavby'!AN11)</f>
        <v/>
      </c>
      <c r="K15" s="31"/>
      <c r="L15" s="126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7"/>
      <c r="C16" s="31"/>
      <c r="D16" s="31"/>
      <c r="E16" s="31"/>
      <c r="F16" s="31"/>
      <c r="G16" s="31"/>
      <c r="H16" s="31"/>
      <c r="I16" s="31"/>
      <c r="J16" s="31"/>
      <c r="K16" s="31"/>
      <c r="L16" s="126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7"/>
      <c r="C17" s="31"/>
      <c r="D17" s="124" t="s">
        <v>26</v>
      </c>
      <c r="E17" s="31"/>
      <c r="F17" s="31"/>
      <c r="G17" s="31"/>
      <c r="H17" s="31"/>
      <c r="I17" s="124" t="s">
        <v>24</v>
      </c>
      <c r="J17" s="128" t="str">
        <f>'Rekapitulace stavby'!AN13</f>
        <v/>
      </c>
      <c r="K17" s="31"/>
      <c r="L17" s="126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7"/>
      <c r="C18" s="31"/>
      <c r="D18" s="31"/>
      <c r="E18" s="128" t="str">
        <f>'Rekapitulace stavby'!E14</f>
        <v xml:space="preserve"> </v>
      </c>
      <c r="F18" s="128"/>
      <c r="G18" s="128"/>
      <c r="H18" s="128"/>
      <c r="I18" s="124" t="s">
        <v>25</v>
      </c>
      <c r="J18" s="128" t="str">
        <f>'Rekapitulace stavby'!AN14</f>
        <v/>
      </c>
      <c r="K18" s="31"/>
      <c r="L18" s="12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7"/>
      <c r="C19" s="31"/>
      <c r="D19" s="31"/>
      <c r="E19" s="31"/>
      <c r="F19" s="31"/>
      <c r="G19" s="31"/>
      <c r="H19" s="31"/>
      <c r="I19" s="31"/>
      <c r="J19" s="31"/>
      <c r="K19" s="31"/>
      <c r="L19" s="126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7"/>
      <c r="C20" s="31"/>
      <c r="D20" s="124" t="s">
        <v>27</v>
      </c>
      <c r="E20" s="31"/>
      <c r="F20" s="31"/>
      <c r="G20" s="31"/>
      <c r="H20" s="31"/>
      <c r="I20" s="124" t="s">
        <v>24</v>
      </c>
      <c r="J20" s="128" t="str">
        <f>IF('Rekapitulace stavby'!AN16="","",'Rekapitulace stavby'!AN16)</f>
        <v/>
      </c>
      <c r="K20" s="31"/>
      <c r="L20" s="126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7"/>
      <c r="C21" s="31"/>
      <c r="D21" s="31"/>
      <c r="E21" s="128" t="str">
        <f>IF('Rekapitulace stavby'!E17="","",'Rekapitulace stavby'!E17)</f>
        <v xml:space="preserve"> </v>
      </c>
      <c r="F21" s="31"/>
      <c r="G21" s="31"/>
      <c r="H21" s="31"/>
      <c r="I21" s="124" t="s">
        <v>25</v>
      </c>
      <c r="J21" s="128" t="str">
        <f>IF('Rekapitulace stavby'!AN17="","",'Rekapitulace stavby'!AN17)</f>
        <v/>
      </c>
      <c r="K21" s="31"/>
      <c r="L21" s="126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7"/>
      <c r="C22" s="31"/>
      <c r="D22" s="31"/>
      <c r="E22" s="31"/>
      <c r="F22" s="31"/>
      <c r="G22" s="31"/>
      <c r="H22" s="31"/>
      <c r="I22" s="31"/>
      <c r="J22" s="31"/>
      <c r="K22" s="31"/>
      <c r="L22" s="126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7"/>
      <c r="C23" s="31"/>
      <c r="D23" s="124" t="s">
        <v>29</v>
      </c>
      <c r="E23" s="31"/>
      <c r="F23" s="31"/>
      <c r="G23" s="31"/>
      <c r="H23" s="31"/>
      <c r="I23" s="124" t="s">
        <v>24</v>
      </c>
      <c r="J23" s="128" t="str">
        <f>IF('Rekapitulace stavby'!AN19="","",'Rekapitulace stavby'!AN19)</f>
        <v/>
      </c>
      <c r="K23" s="31"/>
      <c r="L23" s="126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7"/>
      <c r="C24" s="31"/>
      <c r="D24" s="31"/>
      <c r="E24" s="128" t="str">
        <f>IF('Rekapitulace stavby'!E20="","",'Rekapitulace stavby'!E20)</f>
        <v xml:space="preserve"> </v>
      </c>
      <c r="F24" s="31"/>
      <c r="G24" s="31"/>
      <c r="H24" s="31"/>
      <c r="I24" s="124" t="s">
        <v>25</v>
      </c>
      <c r="J24" s="128" t="str">
        <f>IF('Rekapitulace stavby'!AN20="","",'Rekapitulace stavby'!AN20)</f>
        <v/>
      </c>
      <c r="K24" s="31"/>
      <c r="L24" s="126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7"/>
      <c r="C25" s="31"/>
      <c r="D25" s="31"/>
      <c r="E25" s="31"/>
      <c r="F25" s="31"/>
      <c r="G25" s="31"/>
      <c r="H25" s="31"/>
      <c r="I25" s="31"/>
      <c r="J25" s="31"/>
      <c r="K25" s="31"/>
      <c r="L25" s="126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7"/>
      <c r="C26" s="31"/>
      <c r="D26" s="124" t="s">
        <v>30</v>
      </c>
      <c r="E26" s="31"/>
      <c r="F26" s="31"/>
      <c r="G26" s="31"/>
      <c r="H26" s="31"/>
      <c r="I26" s="31"/>
      <c r="J26" s="31"/>
      <c r="K26" s="31"/>
      <c r="L26" s="126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95.25" customHeight="1">
      <c r="A27" s="130"/>
      <c r="B27" s="131"/>
      <c r="C27" s="130"/>
      <c r="D27" s="130"/>
      <c r="E27" s="132" t="s">
        <v>82</v>
      </c>
      <c r="F27" s="132"/>
      <c r="G27" s="132"/>
      <c r="H27" s="132"/>
      <c r="I27" s="130"/>
      <c r="J27" s="130"/>
      <c r="K27" s="130"/>
      <c r="L27" s="133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1"/>
      <c r="B28" s="37"/>
      <c r="C28" s="31"/>
      <c r="D28" s="31"/>
      <c r="E28" s="31"/>
      <c r="F28" s="31"/>
      <c r="G28" s="31"/>
      <c r="H28" s="31"/>
      <c r="I28" s="31"/>
      <c r="J28" s="31"/>
      <c r="K28" s="31"/>
      <c r="L28" s="126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7"/>
      <c r="C29" s="31"/>
      <c r="D29" s="134"/>
      <c r="E29" s="134"/>
      <c r="F29" s="134"/>
      <c r="G29" s="134"/>
      <c r="H29" s="134"/>
      <c r="I29" s="134"/>
      <c r="J29" s="134"/>
      <c r="K29" s="134"/>
      <c r="L29" s="126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25.44" customHeight="1">
      <c r="A30" s="31"/>
      <c r="B30" s="37"/>
      <c r="C30" s="31"/>
      <c r="D30" s="135" t="s">
        <v>32</v>
      </c>
      <c r="E30" s="31"/>
      <c r="F30" s="31"/>
      <c r="G30" s="31"/>
      <c r="H30" s="31"/>
      <c r="I30" s="31"/>
      <c r="J30" s="136">
        <f>ROUND(J86, 2)</f>
        <v>819264.67000000004</v>
      </c>
      <c r="K30" s="31"/>
      <c r="L30" s="126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7"/>
      <c r="C31" s="31"/>
      <c r="D31" s="134"/>
      <c r="E31" s="134"/>
      <c r="F31" s="134"/>
      <c r="G31" s="134"/>
      <c r="H31" s="134"/>
      <c r="I31" s="134"/>
      <c r="J31" s="134"/>
      <c r="K31" s="134"/>
      <c r="L31" s="126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14.4" customHeight="1">
      <c r="A32" s="31"/>
      <c r="B32" s="37"/>
      <c r="C32" s="31"/>
      <c r="D32" s="31"/>
      <c r="E32" s="31"/>
      <c r="F32" s="137" t="s">
        <v>34</v>
      </c>
      <c r="G32" s="31"/>
      <c r="H32" s="31"/>
      <c r="I32" s="137" t="s">
        <v>33</v>
      </c>
      <c r="J32" s="137" t="s">
        <v>35</v>
      </c>
      <c r="K32" s="31"/>
      <c r="L32" s="126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14.4" customHeight="1">
      <c r="A33" s="31"/>
      <c r="B33" s="37"/>
      <c r="C33" s="31"/>
      <c r="D33" s="138" t="s">
        <v>36</v>
      </c>
      <c r="E33" s="124" t="s">
        <v>37</v>
      </c>
      <c r="F33" s="139">
        <f>ROUND((SUM(BE86:BE295)),  2)</f>
        <v>0</v>
      </c>
      <c r="G33" s="31"/>
      <c r="H33" s="31"/>
      <c r="I33" s="140">
        <v>0.20999999999999999</v>
      </c>
      <c r="J33" s="139">
        <f>ROUND(((SUM(BE86:BE295))*I33),  2)</f>
        <v>0</v>
      </c>
      <c r="K33" s="31"/>
      <c r="L33" s="126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7"/>
      <c r="C34" s="31"/>
      <c r="D34" s="31"/>
      <c r="E34" s="124" t="s">
        <v>38</v>
      </c>
      <c r="F34" s="139">
        <f>ROUND((SUM(BF86:BF295)),  2)</f>
        <v>819264.67000000004</v>
      </c>
      <c r="G34" s="31"/>
      <c r="H34" s="31"/>
      <c r="I34" s="140">
        <v>0.14999999999999999</v>
      </c>
      <c r="J34" s="139">
        <f>ROUND(((SUM(BF86:BF295))*I34),  2)</f>
        <v>122889.7</v>
      </c>
      <c r="K34" s="31"/>
      <c r="L34" s="126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7"/>
      <c r="C35" s="31"/>
      <c r="D35" s="31"/>
      <c r="E35" s="124" t="s">
        <v>39</v>
      </c>
      <c r="F35" s="139">
        <f>ROUND((SUM(BG86:BG295)),  2)</f>
        <v>0</v>
      </c>
      <c r="G35" s="31"/>
      <c r="H35" s="31"/>
      <c r="I35" s="140">
        <v>0.20999999999999999</v>
      </c>
      <c r="J35" s="139">
        <f>0</f>
        <v>0</v>
      </c>
      <c r="K35" s="31"/>
      <c r="L35" s="126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7"/>
      <c r="C36" s="31"/>
      <c r="D36" s="31"/>
      <c r="E36" s="124" t="s">
        <v>40</v>
      </c>
      <c r="F36" s="139">
        <f>ROUND((SUM(BH86:BH295)),  2)</f>
        <v>0</v>
      </c>
      <c r="G36" s="31"/>
      <c r="H36" s="31"/>
      <c r="I36" s="140">
        <v>0.14999999999999999</v>
      </c>
      <c r="J36" s="139">
        <f>0</f>
        <v>0</v>
      </c>
      <c r="K36" s="31"/>
      <c r="L36" s="126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7"/>
      <c r="C37" s="31"/>
      <c r="D37" s="31"/>
      <c r="E37" s="124" t="s">
        <v>41</v>
      </c>
      <c r="F37" s="139">
        <f>ROUND((SUM(BI86:BI295)),  2)</f>
        <v>0</v>
      </c>
      <c r="G37" s="31"/>
      <c r="H37" s="31"/>
      <c r="I37" s="140">
        <v>0</v>
      </c>
      <c r="J37" s="139">
        <f>0</f>
        <v>0</v>
      </c>
      <c r="K37" s="31"/>
      <c r="L37" s="126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6.96" customHeight="1">
      <c r="A38" s="31"/>
      <c r="B38" s="37"/>
      <c r="C38" s="31"/>
      <c r="D38" s="31"/>
      <c r="E38" s="31"/>
      <c r="F38" s="31"/>
      <c r="G38" s="31"/>
      <c r="H38" s="31"/>
      <c r="I38" s="31"/>
      <c r="J38" s="31"/>
      <c r="K38" s="31"/>
      <c r="L38" s="126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="2" customFormat="1" ht="25.44" customHeight="1">
      <c r="A39" s="31"/>
      <c r="B39" s="37"/>
      <c r="C39" s="141"/>
      <c r="D39" s="142" t="s">
        <v>42</v>
      </c>
      <c r="E39" s="143"/>
      <c r="F39" s="143"/>
      <c r="G39" s="144" t="s">
        <v>43</v>
      </c>
      <c r="H39" s="145" t="s">
        <v>44</v>
      </c>
      <c r="I39" s="143"/>
      <c r="J39" s="146">
        <f>SUM(J30:J37)</f>
        <v>942154.37</v>
      </c>
      <c r="K39" s="147"/>
      <c r="L39" s="126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14.4" customHeight="1">
      <c r="A40" s="31"/>
      <c r="B40" s="148"/>
      <c r="C40" s="149"/>
      <c r="D40" s="149"/>
      <c r="E40" s="149"/>
      <c r="F40" s="149"/>
      <c r="G40" s="149"/>
      <c r="H40" s="149"/>
      <c r="I40" s="149"/>
      <c r="J40" s="149"/>
      <c r="K40" s="149"/>
      <c r="L40" s="126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="2" customFormat="1" ht="6.96" customHeight="1">
      <c r="A44" s="31"/>
      <c r="B44" s="150"/>
      <c r="C44" s="151"/>
      <c r="D44" s="151"/>
      <c r="E44" s="151"/>
      <c r="F44" s="151"/>
      <c r="G44" s="151"/>
      <c r="H44" s="151"/>
      <c r="I44" s="151"/>
      <c r="J44" s="151"/>
      <c r="K44" s="151"/>
      <c r="L44" s="126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="2" customFormat="1" ht="24.96" customHeight="1">
      <c r="A45" s="31"/>
      <c r="B45" s="32"/>
      <c r="C45" s="22" t="s">
        <v>83</v>
      </c>
      <c r="D45" s="33"/>
      <c r="E45" s="33"/>
      <c r="F45" s="33"/>
      <c r="G45" s="33"/>
      <c r="H45" s="33"/>
      <c r="I45" s="33"/>
      <c r="J45" s="33"/>
      <c r="K45" s="33"/>
      <c r="L45" s="126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="2" customFormat="1" ht="6.96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26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="2" customFormat="1" ht="12" customHeight="1">
      <c r="A47" s="31"/>
      <c r="B47" s="32"/>
      <c r="C47" s="28" t="s">
        <v>14</v>
      </c>
      <c r="D47" s="33"/>
      <c r="E47" s="33"/>
      <c r="F47" s="33"/>
      <c r="G47" s="33"/>
      <c r="H47" s="33"/>
      <c r="I47" s="33"/>
      <c r="J47" s="33"/>
      <c r="K47" s="33"/>
      <c r="L47" s="126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="2" customFormat="1" ht="16.5" customHeight="1">
      <c r="A48" s="31"/>
      <c r="B48" s="32"/>
      <c r="C48" s="33"/>
      <c r="D48" s="33"/>
      <c r="E48" s="152" t="str">
        <f>E7</f>
        <v>Novostavba dvou RD, lokalita Častolovice</v>
      </c>
      <c r="F48" s="28"/>
      <c r="G48" s="28"/>
      <c r="H48" s="28"/>
      <c r="I48" s="33"/>
      <c r="J48" s="33"/>
      <c r="K48" s="33"/>
      <c r="L48" s="126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="2" customFormat="1" ht="12" customHeight="1">
      <c r="A49" s="31"/>
      <c r="B49" s="32"/>
      <c r="C49" s="28" t="s">
        <v>80</v>
      </c>
      <c r="D49" s="33"/>
      <c r="E49" s="33"/>
      <c r="F49" s="33"/>
      <c r="G49" s="33"/>
      <c r="H49" s="33"/>
      <c r="I49" s="33"/>
      <c r="J49" s="33"/>
      <c r="K49" s="33"/>
      <c r="L49" s="126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="2" customFormat="1" ht="16.5" customHeight="1">
      <c r="A50" s="31"/>
      <c r="B50" s="32"/>
      <c r="C50" s="33"/>
      <c r="D50" s="33"/>
      <c r="E50" s="61" t="str">
        <f>E9</f>
        <v>SO02 - RD2</v>
      </c>
      <c r="F50" s="33"/>
      <c r="G50" s="33"/>
      <c r="H50" s="33"/>
      <c r="I50" s="33"/>
      <c r="J50" s="33"/>
      <c r="K50" s="33"/>
      <c r="L50" s="126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="2" customFormat="1" ht="6.96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26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="2" customFormat="1" ht="12" customHeight="1">
      <c r="A52" s="31"/>
      <c r="B52" s="32"/>
      <c r="C52" s="28" t="s">
        <v>19</v>
      </c>
      <c r="D52" s="33"/>
      <c r="E52" s="33"/>
      <c r="F52" s="25" t="str">
        <f>F12</f>
        <v xml:space="preserve"> </v>
      </c>
      <c r="G52" s="33"/>
      <c r="H52" s="33"/>
      <c r="I52" s="28" t="s">
        <v>21</v>
      </c>
      <c r="J52" s="64" t="str">
        <f>IF(J12="","",J12)</f>
        <v>27. 10. 2020</v>
      </c>
      <c r="K52" s="33"/>
      <c r="L52" s="126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="2" customFormat="1" ht="6.96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26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="2" customFormat="1" ht="15.15" customHeight="1">
      <c r="A54" s="31"/>
      <c r="B54" s="32"/>
      <c r="C54" s="28" t="s">
        <v>23</v>
      </c>
      <c r="D54" s="33"/>
      <c r="E54" s="33"/>
      <c r="F54" s="25" t="str">
        <f>E15</f>
        <v xml:space="preserve"> </v>
      </c>
      <c r="G54" s="33"/>
      <c r="H54" s="33"/>
      <c r="I54" s="28" t="s">
        <v>27</v>
      </c>
      <c r="J54" s="29" t="str">
        <f>E21</f>
        <v xml:space="preserve"> </v>
      </c>
      <c r="K54" s="33"/>
      <c r="L54" s="126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="2" customFormat="1" ht="15.15" customHeight="1">
      <c r="A55" s="31"/>
      <c r="B55" s="32"/>
      <c r="C55" s="28" t="s">
        <v>26</v>
      </c>
      <c r="D55" s="33"/>
      <c r="E55" s="33"/>
      <c r="F55" s="25" t="str">
        <f>IF(E18="","",E18)</f>
        <v xml:space="preserve"> </v>
      </c>
      <c r="G55" s="33"/>
      <c r="H55" s="33"/>
      <c r="I55" s="28" t="s">
        <v>29</v>
      </c>
      <c r="J55" s="29" t="str">
        <f>E24</f>
        <v xml:space="preserve"> </v>
      </c>
      <c r="K55" s="33"/>
      <c r="L55" s="126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="2" customFormat="1" ht="10.32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26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="2" customFormat="1" ht="29.28" customHeight="1">
      <c r="A57" s="31"/>
      <c r="B57" s="32"/>
      <c r="C57" s="153" t="s">
        <v>84</v>
      </c>
      <c r="D57" s="154"/>
      <c r="E57" s="154"/>
      <c r="F57" s="154"/>
      <c r="G57" s="154"/>
      <c r="H57" s="154"/>
      <c r="I57" s="154"/>
      <c r="J57" s="155" t="s">
        <v>85</v>
      </c>
      <c r="K57" s="154"/>
      <c r="L57" s="126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="2" customFormat="1" ht="10.32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26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="2" customFormat="1" ht="22.8" customHeight="1">
      <c r="A59" s="31"/>
      <c r="B59" s="32"/>
      <c r="C59" s="156" t="s">
        <v>64</v>
      </c>
      <c r="D59" s="33"/>
      <c r="E59" s="33"/>
      <c r="F59" s="33"/>
      <c r="G59" s="33"/>
      <c r="H59" s="33"/>
      <c r="I59" s="33"/>
      <c r="J59" s="94">
        <f>J86</f>
        <v>819264.66999999981</v>
      </c>
      <c r="K59" s="33"/>
      <c r="L59" s="126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6" t="s">
        <v>86</v>
      </c>
    </row>
    <row r="60" s="9" customFormat="1" ht="24.96" customHeight="1">
      <c r="A60" s="9"/>
      <c r="B60" s="157"/>
      <c r="C60" s="158"/>
      <c r="D60" s="159" t="s">
        <v>87</v>
      </c>
      <c r="E60" s="160"/>
      <c r="F60" s="160"/>
      <c r="G60" s="160"/>
      <c r="H60" s="160"/>
      <c r="I60" s="160"/>
      <c r="J60" s="161">
        <f>J87</f>
        <v>755261.66999999981</v>
      </c>
      <c r="K60" s="158"/>
      <c r="L60" s="16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3"/>
      <c r="C61" s="164"/>
      <c r="D61" s="165" t="s">
        <v>88</v>
      </c>
      <c r="E61" s="166"/>
      <c r="F61" s="166"/>
      <c r="G61" s="166"/>
      <c r="H61" s="166"/>
      <c r="I61" s="166"/>
      <c r="J61" s="167">
        <f>J88</f>
        <v>755261.66999999981</v>
      </c>
      <c r="K61" s="164"/>
      <c r="L61" s="16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57"/>
      <c r="C62" s="158"/>
      <c r="D62" s="159" t="s">
        <v>89</v>
      </c>
      <c r="E62" s="160"/>
      <c r="F62" s="160"/>
      <c r="G62" s="160"/>
      <c r="H62" s="160"/>
      <c r="I62" s="160"/>
      <c r="J62" s="161">
        <f>J278</f>
        <v>24433</v>
      </c>
      <c r="K62" s="158"/>
      <c r="L62" s="16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3"/>
      <c r="C63" s="164"/>
      <c r="D63" s="165" t="s">
        <v>90</v>
      </c>
      <c r="E63" s="166"/>
      <c r="F63" s="166"/>
      <c r="G63" s="166"/>
      <c r="H63" s="166"/>
      <c r="I63" s="166"/>
      <c r="J63" s="167">
        <f>J279</f>
        <v>24433</v>
      </c>
      <c r="K63" s="164"/>
      <c r="L63" s="16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57"/>
      <c r="C64" s="158"/>
      <c r="D64" s="159" t="s">
        <v>91</v>
      </c>
      <c r="E64" s="160"/>
      <c r="F64" s="160"/>
      <c r="G64" s="160"/>
      <c r="H64" s="160"/>
      <c r="I64" s="160"/>
      <c r="J64" s="161">
        <f>J284</f>
        <v>29570</v>
      </c>
      <c r="K64" s="158"/>
      <c r="L64" s="16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57"/>
      <c r="C65" s="158"/>
      <c r="D65" s="159" t="s">
        <v>92</v>
      </c>
      <c r="E65" s="160"/>
      <c r="F65" s="160"/>
      <c r="G65" s="160"/>
      <c r="H65" s="160"/>
      <c r="I65" s="160"/>
      <c r="J65" s="161">
        <f>J291</f>
        <v>10000</v>
      </c>
      <c r="K65" s="158"/>
      <c r="L65" s="16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3"/>
      <c r="C66" s="164"/>
      <c r="D66" s="165" t="s">
        <v>93</v>
      </c>
      <c r="E66" s="166"/>
      <c r="F66" s="166"/>
      <c r="G66" s="166"/>
      <c r="H66" s="166"/>
      <c r="I66" s="166"/>
      <c r="J66" s="167">
        <f>J292</f>
        <v>10000</v>
      </c>
      <c r="K66" s="164"/>
      <c r="L66" s="16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1"/>
      <c r="B67" s="32"/>
      <c r="C67" s="33"/>
      <c r="D67" s="33"/>
      <c r="E67" s="33"/>
      <c r="F67" s="33"/>
      <c r="G67" s="33"/>
      <c r="H67" s="33"/>
      <c r="I67" s="33"/>
      <c r="J67" s="33"/>
      <c r="K67" s="33"/>
      <c r="L67" s="126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="2" customFormat="1" ht="6.96" customHeight="1">
      <c r="A68" s="31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126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72" s="2" customFormat="1" ht="6.96" customHeight="1">
      <c r="A72" s="31"/>
      <c r="B72" s="53"/>
      <c r="C72" s="54"/>
      <c r="D72" s="54"/>
      <c r="E72" s="54"/>
      <c r="F72" s="54"/>
      <c r="G72" s="54"/>
      <c r="H72" s="54"/>
      <c r="I72" s="54"/>
      <c r="J72" s="54"/>
      <c r="K72" s="54"/>
      <c r="L72" s="126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="2" customFormat="1" ht="24.96" customHeight="1">
      <c r="A73" s="31"/>
      <c r="B73" s="32"/>
      <c r="C73" s="22" t="s">
        <v>94</v>
      </c>
      <c r="D73" s="33"/>
      <c r="E73" s="33"/>
      <c r="F73" s="33"/>
      <c r="G73" s="33"/>
      <c r="H73" s="33"/>
      <c r="I73" s="33"/>
      <c r="J73" s="33"/>
      <c r="K73" s="33"/>
      <c r="L73" s="126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="2" customFormat="1" ht="6.96" customHeight="1">
      <c r="A74" s="31"/>
      <c r="B74" s="32"/>
      <c r="C74" s="33"/>
      <c r="D74" s="33"/>
      <c r="E74" s="33"/>
      <c r="F74" s="33"/>
      <c r="G74" s="33"/>
      <c r="H74" s="33"/>
      <c r="I74" s="33"/>
      <c r="J74" s="33"/>
      <c r="K74" s="33"/>
      <c r="L74" s="126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="2" customFormat="1" ht="12" customHeight="1">
      <c r="A75" s="31"/>
      <c r="B75" s="32"/>
      <c r="C75" s="28" t="s">
        <v>14</v>
      </c>
      <c r="D75" s="33"/>
      <c r="E75" s="33"/>
      <c r="F75" s="33"/>
      <c r="G75" s="33"/>
      <c r="H75" s="33"/>
      <c r="I75" s="33"/>
      <c r="J75" s="33"/>
      <c r="K75" s="33"/>
      <c r="L75" s="126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="2" customFormat="1" ht="16.5" customHeight="1">
      <c r="A76" s="31"/>
      <c r="B76" s="32"/>
      <c r="C76" s="33"/>
      <c r="D76" s="33"/>
      <c r="E76" s="152" t="str">
        <f>E7</f>
        <v>Novostavba dvou RD, lokalita Častolovice</v>
      </c>
      <c r="F76" s="28"/>
      <c r="G76" s="28"/>
      <c r="H76" s="28"/>
      <c r="I76" s="33"/>
      <c r="J76" s="33"/>
      <c r="K76" s="33"/>
      <c r="L76" s="126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2" customHeight="1">
      <c r="A77" s="31"/>
      <c r="B77" s="32"/>
      <c r="C77" s="28" t="s">
        <v>80</v>
      </c>
      <c r="D77" s="33"/>
      <c r="E77" s="33"/>
      <c r="F77" s="33"/>
      <c r="G77" s="33"/>
      <c r="H77" s="33"/>
      <c r="I77" s="33"/>
      <c r="J77" s="33"/>
      <c r="K77" s="33"/>
      <c r="L77" s="126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="2" customFormat="1" ht="16.5" customHeight="1">
      <c r="A78" s="31"/>
      <c r="B78" s="32"/>
      <c r="C78" s="33"/>
      <c r="D78" s="33"/>
      <c r="E78" s="61" t="str">
        <f>E9</f>
        <v>SO02 - RD2</v>
      </c>
      <c r="F78" s="33"/>
      <c r="G78" s="33"/>
      <c r="H78" s="33"/>
      <c r="I78" s="33"/>
      <c r="J78" s="33"/>
      <c r="K78" s="33"/>
      <c r="L78" s="126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="2" customFormat="1" ht="6.96" customHeight="1">
      <c r="A79" s="31"/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126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="2" customFormat="1" ht="12" customHeight="1">
      <c r="A80" s="31"/>
      <c r="B80" s="32"/>
      <c r="C80" s="28" t="s">
        <v>19</v>
      </c>
      <c r="D80" s="33"/>
      <c r="E80" s="33"/>
      <c r="F80" s="25" t="str">
        <f>F12</f>
        <v xml:space="preserve"> </v>
      </c>
      <c r="G80" s="33"/>
      <c r="H80" s="33"/>
      <c r="I80" s="28" t="s">
        <v>21</v>
      </c>
      <c r="J80" s="64" t="str">
        <f>IF(J12="","",J12)</f>
        <v>27. 10. 2020</v>
      </c>
      <c r="K80" s="33"/>
      <c r="L80" s="126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="2" customFormat="1" ht="6.96" customHeight="1">
      <c r="A81" s="31"/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126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15.15" customHeight="1">
      <c r="A82" s="31"/>
      <c r="B82" s="32"/>
      <c r="C82" s="28" t="s">
        <v>23</v>
      </c>
      <c r="D82" s="33"/>
      <c r="E82" s="33"/>
      <c r="F82" s="25" t="str">
        <f>E15</f>
        <v xml:space="preserve"> </v>
      </c>
      <c r="G82" s="33"/>
      <c r="H82" s="33"/>
      <c r="I82" s="28" t="s">
        <v>27</v>
      </c>
      <c r="J82" s="29" t="str">
        <f>E21</f>
        <v xml:space="preserve"> </v>
      </c>
      <c r="K82" s="33"/>
      <c r="L82" s="126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15.15" customHeight="1">
      <c r="A83" s="31"/>
      <c r="B83" s="32"/>
      <c r="C83" s="28" t="s">
        <v>26</v>
      </c>
      <c r="D83" s="33"/>
      <c r="E83" s="33"/>
      <c r="F83" s="25" t="str">
        <f>IF(E18="","",E18)</f>
        <v xml:space="preserve"> </v>
      </c>
      <c r="G83" s="33"/>
      <c r="H83" s="33"/>
      <c r="I83" s="28" t="s">
        <v>29</v>
      </c>
      <c r="J83" s="29" t="str">
        <f>E24</f>
        <v xml:space="preserve"> </v>
      </c>
      <c r="K83" s="33"/>
      <c r="L83" s="126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0.32" customHeight="1">
      <c r="A84" s="31"/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126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11" customFormat="1" ht="29.28" customHeight="1">
      <c r="A85" s="169"/>
      <c r="B85" s="170"/>
      <c r="C85" s="171" t="s">
        <v>95</v>
      </c>
      <c r="D85" s="172" t="s">
        <v>51</v>
      </c>
      <c r="E85" s="172" t="s">
        <v>47</v>
      </c>
      <c r="F85" s="172" t="s">
        <v>48</v>
      </c>
      <c r="G85" s="172" t="s">
        <v>96</v>
      </c>
      <c r="H85" s="172" t="s">
        <v>97</v>
      </c>
      <c r="I85" s="172" t="s">
        <v>98</v>
      </c>
      <c r="J85" s="172" t="s">
        <v>85</v>
      </c>
      <c r="K85" s="173" t="s">
        <v>99</v>
      </c>
      <c r="L85" s="174"/>
      <c r="M85" s="84" t="s">
        <v>17</v>
      </c>
      <c r="N85" s="85" t="s">
        <v>36</v>
      </c>
      <c r="O85" s="85" t="s">
        <v>100</v>
      </c>
      <c r="P85" s="85" t="s">
        <v>101</v>
      </c>
      <c r="Q85" s="85" t="s">
        <v>102</v>
      </c>
      <c r="R85" s="85" t="s">
        <v>103</v>
      </c>
      <c r="S85" s="85" t="s">
        <v>104</v>
      </c>
      <c r="T85" s="86" t="s">
        <v>105</v>
      </c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</row>
    <row r="86" s="2" customFormat="1" ht="22.8" customHeight="1">
      <c r="A86" s="31"/>
      <c r="B86" s="32"/>
      <c r="C86" s="91" t="s">
        <v>106</v>
      </c>
      <c r="D86" s="33"/>
      <c r="E86" s="33"/>
      <c r="F86" s="33"/>
      <c r="G86" s="33"/>
      <c r="H86" s="33"/>
      <c r="I86" s="33"/>
      <c r="J86" s="175">
        <f>BK86</f>
        <v>819264.66999999981</v>
      </c>
      <c r="K86" s="33"/>
      <c r="L86" s="37"/>
      <c r="M86" s="87"/>
      <c r="N86" s="176"/>
      <c r="O86" s="88"/>
      <c r="P86" s="177">
        <f>P87+P278+P284+P291</f>
        <v>792.64419999999996</v>
      </c>
      <c r="Q86" s="88"/>
      <c r="R86" s="177">
        <f>R87+R278+R284+R291</f>
        <v>8.179507000000001</v>
      </c>
      <c r="S86" s="88"/>
      <c r="T86" s="178">
        <f>T87+T278+T284+T291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T86" s="16" t="s">
        <v>65</v>
      </c>
      <c r="AU86" s="16" t="s">
        <v>86</v>
      </c>
      <c r="BK86" s="179">
        <f>BK87+BK278+BK284+BK291</f>
        <v>819264.66999999981</v>
      </c>
    </row>
    <row r="87" s="12" customFormat="1" ht="25.92" customHeight="1">
      <c r="A87" s="12"/>
      <c r="B87" s="180"/>
      <c r="C87" s="181"/>
      <c r="D87" s="182" t="s">
        <v>65</v>
      </c>
      <c r="E87" s="183" t="s">
        <v>107</v>
      </c>
      <c r="F87" s="183" t="s">
        <v>108</v>
      </c>
      <c r="G87" s="181"/>
      <c r="H87" s="181"/>
      <c r="I87" s="181"/>
      <c r="J87" s="184">
        <f>BK87</f>
        <v>755261.66999999981</v>
      </c>
      <c r="K87" s="181"/>
      <c r="L87" s="185"/>
      <c r="M87" s="186"/>
      <c r="N87" s="187"/>
      <c r="O87" s="187"/>
      <c r="P87" s="188">
        <f>P88</f>
        <v>645.83799999999997</v>
      </c>
      <c r="Q87" s="187"/>
      <c r="R87" s="188">
        <f>R88</f>
        <v>1.0745069999999999</v>
      </c>
      <c r="S87" s="187"/>
      <c r="T87" s="189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0" t="s">
        <v>109</v>
      </c>
      <c r="AT87" s="191" t="s">
        <v>65</v>
      </c>
      <c r="AU87" s="191" t="s">
        <v>66</v>
      </c>
      <c r="AY87" s="190" t="s">
        <v>110</v>
      </c>
      <c r="BK87" s="192">
        <f>BK88</f>
        <v>755261.66999999981</v>
      </c>
    </row>
    <row r="88" s="12" customFormat="1" ht="22.8" customHeight="1">
      <c r="A88" s="12"/>
      <c r="B88" s="180"/>
      <c r="C88" s="181"/>
      <c r="D88" s="182" t="s">
        <v>65</v>
      </c>
      <c r="E88" s="193" t="s">
        <v>111</v>
      </c>
      <c r="F88" s="193" t="s">
        <v>112</v>
      </c>
      <c r="G88" s="181"/>
      <c r="H88" s="181"/>
      <c r="I88" s="181"/>
      <c r="J88" s="194">
        <f>BK88</f>
        <v>755261.66999999981</v>
      </c>
      <c r="K88" s="181"/>
      <c r="L88" s="185"/>
      <c r="M88" s="186"/>
      <c r="N88" s="187"/>
      <c r="O88" s="187"/>
      <c r="P88" s="188">
        <f>SUM(P89:P277)</f>
        <v>645.83799999999997</v>
      </c>
      <c r="Q88" s="187"/>
      <c r="R88" s="188">
        <f>SUM(R89:R277)</f>
        <v>1.0745069999999999</v>
      </c>
      <c r="S88" s="187"/>
      <c r="T88" s="189">
        <f>SUM(T89:T277)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0" t="s">
        <v>109</v>
      </c>
      <c r="AT88" s="191" t="s">
        <v>65</v>
      </c>
      <c r="AU88" s="191" t="s">
        <v>74</v>
      </c>
      <c r="AY88" s="190" t="s">
        <v>110</v>
      </c>
      <c r="BK88" s="192">
        <f>SUM(BK89:BK277)</f>
        <v>755261.66999999981</v>
      </c>
    </row>
    <row r="89" s="2" customFormat="1" ht="33" customHeight="1">
      <c r="A89" s="31"/>
      <c r="B89" s="32"/>
      <c r="C89" s="195" t="s">
        <v>74</v>
      </c>
      <c r="D89" s="195" t="s">
        <v>113</v>
      </c>
      <c r="E89" s="196" t="s">
        <v>114</v>
      </c>
      <c r="F89" s="197" t="s">
        <v>115</v>
      </c>
      <c r="G89" s="198" t="s">
        <v>116</v>
      </c>
      <c r="H89" s="199">
        <v>60</v>
      </c>
      <c r="I89" s="200">
        <v>26</v>
      </c>
      <c r="J89" s="200">
        <f>ROUND(I89*H89,2)</f>
        <v>1560</v>
      </c>
      <c r="K89" s="197" t="s">
        <v>117</v>
      </c>
      <c r="L89" s="37"/>
      <c r="M89" s="201" t="s">
        <v>17</v>
      </c>
      <c r="N89" s="202" t="s">
        <v>38</v>
      </c>
      <c r="O89" s="203">
        <v>0.071999999999999995</v>
      </c>
      <c r="P89" s="203">
        <f>O89*H89</f>
        <v>4.3199999999999994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205" t="s">
        <v>118</v>
      </c>
      <c r="AT89" s="205" t="s">
        <v>113</v>
      </c>
      <c r="AU89" s="205" t="s">
        <v>109</v>
      </c>
      <c r="AY89" s="16" t="s">
        <v>110</v>
      </c>
      <c r="BE89" s="206">
        <f>IF(N89="základní",J89,0)</f>
        <v>0</v>
      </c>
      <c r="BF89" s="206">
        <f>IF(N89="snížená",J89,0)</f>
        <v>1560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6" t="s">
        <v>109</v>
      </c>
      <c r="BK89" s="206">
        <f>ROUND(I89*H89,2)</f>
        <v>1560</v>
      </c>
      <c r="BL89" s="16" t="s">
        <v>118</v>
      </c>
      <c r="BM89" s="205" t="s">
        <v>119</v>
      </c>
    </row>
    <row r="90" s="2" customFormat="1" ht="21.75" customHeight="1">
      <c r="A90" s="31"/>
      <c r="B90" s="32"/>
      <c r="C90" s="207" t="s">
        <v>109</v>
      </c>
      <c r="D90" s="207" t="s">
        <v>120</v>
      </c>
      <c r="E90" s="208" t="s">
        <v>121</v>
      </c>
      <c r="F90" s="209" t="s">
        <v>122</v>
      </c>
      <c r="G90" s="210" t="s">
        <v>116</v>
      </c>
      <c r="H90" s="211">
        <v>60</v>
      </c>
      <c r="I90" s="212">
        <v>41.5</v>
      </c>
      <c r="J90" s="212">
        <f>ROUND(I90*H90,2)</f>
        <v>2490</v>
      </c>
      <c r="K90" s="209" t="s">
        <v>117</v>
      </c>
      <c r="L90" s="213"/>
      <c r="M90" s="214" t="s">
        <v>17</v>
      </c>
      <c r="N90" s="215" t="s">
        <v>38</v>
      </c>
      <c r="O90" s="203">
        <v>0</v>
      </c>
      <c r="P90" s="203">
        <f>O90*H90</f>
        <v>0</v>
      </c>
      <c r="Q90" s="203">
        <v>0.00035</v>
      </c>
      <c r="R90" s="203">
        <f>Q90*H90</f>
        <v>0.021000000000000001</v>
      </c>
      <c r="S90" s="203">
        <v>0</v>
      </c>
      <c r="T90" s="204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205" t="s">
        <v>123</v>
      </c>
      <c r="AT90" s="205" t="s">
        <v>120</v>
      </c>
      <c r="AU90" s="205" t="s">
        <v>109</v>
      </c>
      <c r="AY90" s="16" t="s">
        <v>110</v>
      </c>
      <c r="BE90" s="206">
        <f>IF(N90="základní",J90,0)</f>
        <v>0</v>
      </c>
      <c r="BF90" s="206">
        <f>IF(N90="snížená",J90,0)</f>
        <v>2490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6" t="s">
        <v>109</v>
      </c>
      <c r="BK90" s="206">
        <f>ROUND(I90*H90,2)</f>
        <v>2490</v>
      </c>
      <c r="BL90" s="16" t="s">
        <v>118</v>
      </c>
      <c r="BM90" s="205" t="s">
        <v>124</v>
      </c>
    </row>
    <row r="91" s="2" customFormat="1" ht="33" customHeight="1">
      <c r="A91" s="31"/>
      <c r="B91" s="32"/>
      <c r="C91" s="195" t="s">
        <v>125</v>
      </c>
      <c r="D91" s="195" t="s">
        <v>113</v>
      </c>
      <c r="E91" s="196" t="s">
        <v>126</v>
      </c>
      <c r="F91" s="197" t="s">
        <v>127</v>
      </c>
      <c r="G91" s="198" t="s">
        <v>116</v>
      </c>
      <c r="H91" s="199">
        <v>2</v>
      </c>
      <c r="I91" s="200">
        <v>121</v>
      </c>
      <c r="J91" s="200">
        <f>ROUND(I91*H91,2)</f>
        <v>242</v>
      </c>
      <c r="K91" s="197" t="s">
        <v>117</v>
      </c>
      <c r="L91" s="37"/>
      <c r="M91" s="201" t="s">
        <v>17</v>
      </c>
      <c r="N91" s="202" t="s">
        <v>38</v>
      </c>
      <c r="O91" s="203">
        <v>0.33600000000000002</v>
      </c>
      <c r="P91" s="203">
        <f>O91*H91</f>
        <v>0.67200000000000004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205" t="s">
        <v>118</v>
      </c>
      <c r="AT91" s="205" t="s">
        <v>113</v>
      </c>
      <c r="AU91" s="205" t="s">
        <v>109</v>
      </c>
      <c r="AY91" s="16" t="s">
        <v>110</v>
      </c>
      <c r="BE91" s="206">
        <f>IF(N91="základní",J91,0)</f>
        <v>0</v>
      </c>
      <c r="BF91" s="206">
        <f>IF(N91="snížená",J91,0)</f>
        <v>242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6" t="s">
        <v>109</v>
      </c>
      <c r="BK91" s="206">
        <f>ROUND(I91*H91,2)</f>
        <v>242</v>
      </c>
      <c r="BL91" s="16" t="s">
        <v>118</v>
      </c>
      <c r="BM91" s="205" t="s">
        <v>128</v>
      </c>
    </row>
    <row r="92" s="2" customFormat="1" ht="16.5" customHeight="1">
      <c r="A92" s="31"/>
      <c r="B92" s="32"/>
      <c r="C92" s="207" t="s">
        <v>129</v>
      </c>
      <c r="D92" s="207" t="s">
        <v>120</v>
      </c>
      <c r="E92" s="208" t="s">
        <v>130</v>
      </c>
      <c r="F92" s="209" t="s">
        <v>131</v>
      </c>
      <c r="G92" s="210" t="s">
        <v>116</v>
      </c>
      <c r="H92" s="211">
        <v>2</v>
      </c>
      <c r="I92" s="212">
        <v>442</v>
      </c>
      <c r="J92" s="212">
        <f>ROUND(I92*H92,2)</f>
        <v>884</v>
      </c>
      <c r="K92" s="209" t="s">
        <v>117</v>
      </c>
      <c r="L92" s="213"/>
      <c r="M92" s="214" t="s">
        <v>17</v>
      </c>
      <c r="N92" s="215" t="s">
        <v>38</v>
      </c>
      <c r="O92" s="203">
        <v>0</v>
      </c>
      <c r="P92" s="203">
        <f>O92*H92</f>
        <v>0</v>
      </c>
      <c r="Q92" s="203">
        <v>0.012</v>
      </c>
      <c r="R92" s="203">
        <f>Q92*H92</f>
        <v>0.024</v>
      </c>
      <c r="S92" s="203">
        <v>0</v>
      </c>
      <c r="T92" s="204">
        <f>S92*H92</f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205" t="s">
        <v>123</v>
      </c>
      <c r="AT92" s="205" t="s">
        <v>120</v>
      </c>
      <c r="AU92" s="205" t="s">
        <v>109</v>
      </c>
      <c r="AY92" s="16" t="s">
        <v>110</v>
      </c>
      <c r="BE92" s="206">
        <f>IF(N92="základní",J92,0)</f>
        <v>0</v>
      </c>
      <c r="BF92" s="206">
        <f>IF(N92="snížená",J92,0)</f>
        <v>884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6" t="s">
        <v>109</v>
      </c>
      <c r="BK92" s="206">
        <f>ROUND(I92*H92,2)</f>
        <v>884</v>
      </c>
      <c r="BL92" s="16" t="s">
        <v>118</v>
      </c>
      <c r="BM92" s="205" t="s">
        <v>132</v>
      </c>
    </row>
    <row r="93" s="2" customFormat="1" ht="16.5" customHeight="1">
      <c r="A93" s="31"/>
      <c r="B93" s="32"/>
      <c r="C93" s="207" t="s">
        <v>133</v>
      </c>
      <c r="D93" s="207" t="s">
        <v>120</v>
      </c>
      <c r="E93" s="208" t="s">
        <v>134</v>
      </c>
      <c r="F93" s="209" t="s">
        <v>135</v>
      </c>
      <c r="G93" s="210" t="s">
        <v>116</v>
      </c>
      <c r="H93" s="211">
        <v>2</v>
      </c>
      <c r="I93" s="212">
        <v>105</v>
      </c>
      <c r="J93" s="212">
        <f>ROUND(I93*H93,2)</f>
        <v>210</v>
      </c>
      <c r="K93" s="209" t="s">
        <v>117</v>
      </c>
      <c r="L93" s="213"/>
      <c r="M93" s="214" t="s">
        <v>17</v>
      </c>
      <c r="N93" s="215" t="s">
        <v>38</v>
      </c>
      <c r="O93" s="203">
        <v>0</v>
      </c>
      <c r="P93" s="203">
        <f>O93*H93</f>
        <v>0</v>
      </c>
      <c r="Q93" s="203">
        <v>0.0019499999999999999</v>
      </c>
      <c r="R93" s="203">
        <f>Q93*H93</f>
        <v>0.0038999999999999998</v>
      </c>
      <c r="S93" s="203">
        <v>0</v>
      </c>
      <c r="T93" s="204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205" t="s">
        <v>123</v>
      </c>
      <c r="AT93" s="205" t="s">
        <v>120</v>
      </c>
      <c r="AU93" s="205" t="s">
        <v>109</v>
      </c>
      <c r="AY93" s="16" t="s">
        <v>110</v>
      </c>
      <c r="BE93" s="206">
        <f>IF(N93="základní",J93,0)</f>
        <v>0</v>
      </c>
      <c r="BF93" s="206">
        <f>IF(N93="snížená",J93,0)</f>
        <v>210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6" t="s">
        <v>109</v>
      </c>
      <c r="BK93" s="206">
        <f>ROUND(I93*H93,2)</f>
        <v>210</v>
      </c>
      <c r="BL93" s="16" t="s">
        <v>118</v>
      </c>
      <c r="BM93" s="205" t="s">
        <v>136</v>
      </c>
    </row>
    <row r="94" s="2" customFormat="1" ht="33" customHeight="1">
      <c r="A94" s="31"/>
      <c r="B94" s="32"/>
      <c r="C94" s="195" t="s">
        <v>137</v>
      </c>
      <c r="D94" s="195" t="s">
        <v>113</v>
      </c>
      <c r="E94" s="196" t="s">
        <v>138</v>
      </c>
      <c r="F94" s="197" t="s">
        <v>139</v>
      </c>
      <c r="G94" s="198" t="s">
        <v>140</v>
      </c>
      <c r="H94" s="199">
        <v>246</v>
      </c>
      <c r="I94" s="200">
        <v>32.899999999999999</v>
      </c>
      <c r="J94" s="200">
        <f>ROUND(I94*H94,2)</f>
        <v>8093.3999999999996</v>
      </c>
      <c r="K94" s="197" t="s">
        <v>117</v>
      </c>
      <c r="L94" s="37"/>
      <c r="M94" s="201" t="s">
        <v>17</v>
      </c>
      <c r="N94" s="202" t="s">
        <v>38</v>
      </c>
      <c r="O94" s="203">
        <v>0.090999999999999998</v>
      </c>
      <c r="P94" s="203">
        <f>O94*H94</f>
        <v>22.385999999999999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205" t="s">
        <v>118</v>
      </c>
      <c r="AT94" s="205" t="s">
        <v>113</v>
      </c>
      <c r="AU94" s="205" t="s">
        <v>109</v>
      </c>
      <c r="AY94" s="16" t="s">
        <v>110</v>
      </c>
      <c r="BE94" s="206">
        <f>IF(N94="základní",J94,0)</f>
        <v>0</v>
      </c>
      <c r="BF94" s="206">
        <f>IF(N94="snížená",J94,0)</f>
        <v>8093.3999999999996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6" t="s">
        <v>109</v>
      </c>
      <c r="BK94" s="206">
        <f>ROUND(I94*H94,2)</f>
        <v>8093.3999999999996</v>
      </c>
      <c r="BL94" s="16" t="s">
        <v>118</v>
      </c>
      <c r="BM94" s="205" t="s">
        <v>141</v>
      </c>
    </row>
    <row r="95" s="2" customFormat="1" ht="21.75" customHeight="1">
      <c r="A95" s="31"/>
      <c r="B95" s="32"/>
      <c r="C95" s="207" t="s">
        <v>142</v>
      </c>
      <c r="D95" s="207" t="s">
        <v>120</v>
      </c>
      <c r="E95" s="208" t="s">
        <v>143</v>
      </c>
      <c r="F95" s="209" t="s">
        <v>144</v>
      </c>
      <c r="G95" s="210" t="s">
        <v>140</v>
      </c>
      <c r="H95" s="211">
        <v>236</v>
      </c>
      <c r="I95" s="212">
        <v>72.599999999999994</v>
      </c>
      <c r="J95" s="212">
        <f>ROUND(I95*H95,2)</f>
        <v>17133.599999999999</v>
      </c>
      <c r="K95" s="209" t="s">
        <v>117</v>
      </c>
      <c r="L95" s="213"/>
      <c r="M95" s="214" t="s">
        <v>17</v>
      </c>
      <c r="N95" s="215" t="s">
        <v>38</v>
      </c>
      <c r="O95" s="203">
        <v>0</v>
      </c>
      <c r="P95" s="203">
        <f>O95*H95</f>
        <v>0</v>
      </c>
      <c r="Q95" s="203">
        <v>0.00013999999999999999</v>
      </c>
      <c r="R95" s="203">
        <f>Q95*H95</f>
        <v>0.03304</v>
      </c>
      <c r="S95" s="203">
        <v>0</v>
      </c>
      <c r="T95" s="204">
        <f>S95*H95</f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205" t="s">
        <v>123</v>
      </c>
      <c r="AT95" s="205" t="s">
        <v>120</v>
      </c>
      <c r="AU95" s="205" t="s">
        <v>109</v>
      </c>
      <c r="AY95" s="16" t="s">
        <v>110</v>
      </c>
      <c r="BE95" s="206">
        <f>IF(N95="základní",J95,0)</f>
        <v>0</v>
      </c>
      <c r="BF95" s="206">
        <f>IF(N95="snížená",J95,0)</f>
        <v>17133.599999999999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6" t="s">
        <v>109</v>
      </c>
      <c r="BK95" s="206">
        <f>ROUND(I95*H95,2)</f>
        <v>17133.599999999999</v>
      </c>
      <c r="BL95" s="16" t="s">
        <v>118</v>
      </c>
      <c r="BM95" s="205" t="s">
        <v>145</v>
      </c>
    </row>
    <row r="96" s="2" customFormat="1" ht="16.5" customHeight="1">
      <c r="A96" s="31"/>
      <c r="B96" s="32"/>
      <c r="C96" s="207" t="s">
        <v>146</v>
      </c>
      <c r="D96" s="207" t="s">
        <v>120</v>
      </c>
      <c r="E96" s="208" t="s">
        <v>147</v>
      </c>
      <c r="F96" s="209" t="s">
        <v>148</v>
      </c>
      <c r="G96" s="210" t="s">
        <v>140</v>
      </c>
      <c r="H96" s="211">
        <v>10</v>
      </c>
      <c r="I96" s="212">
        <v>6.2599999999999998</v>
      </c>
      <c r="J96" s="212">
        <f>ROUND(I96*H96,2)</f>
        <v>62.600000000000001</v>
      </c>
      <c r="K96" s="209" t="s">
        <v>117</v>
      </c>
      <c r="L96" s="213"/>
      <c r="M96" s="214" t="s">
        <v>17</v>
      </c>
      <c r="N96" s="215" t="s">
        <v>38</v>
      </c>
      <c r="O96" s="203">
        <v>0</v>
      </c>
      <c r="P96" s="203">
        <f>O96*H96</f>
        <v>0</v>
      </c>
      <c r="Q96" s="203">
        <v>3.0000000000000001E-05</v>
      </c>
      <c r="R96" s="203">
        <f>Q96*H96</f>
        <v>0.00030000000000000003</v>
      </c>
      <c r="S96" s="203">
        <v>0</v>
      </c>
      <c r="T96" s="204">
        <f>S96*H96</f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205" t="s">
        <v>123</v>
      </c>
      <c r="AT96" s="205" t="s">
        <v>120</v>
      </c>
      <c r="AU96" s="205" t="s">
        <v>109</v>
      </c>
      <c r="AY96" s="16" t="s">
        <v>110</v>
      </c>
      <c r="BE96" s="206">
        <f>IF(N96="základní",J96,0)</f>
        <v>0</v>
      </c>
      <c r="BF96" s="206">
        <f>IF(N96="snížená",J96,0)</f>
        <v>62.600000000000001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6" t="s">
        <v>109</v>
      </c>
      <c r="BK96" s="206">
        <f>ROUND(I96*H96,2)</f>
        <v>62.600000000000001</v>
      </c>
      <c r="BL96" s="16" t="s">
        <v>118</v>
      </c>
      <c r="BM96" s="205" t="s">
        <v>149</v>
      </c>
    </row>
    <row r="97" s="2" customFormat="1" ht="44.25" customHeight="1">
      <c r="A97" s="31"/>
      <c r="B97" s="32"/>
      <c r="C97" s="195" t="s">
        <v>150</v>
      </c>
      <c r="D97" s="195" t="s">
        <v>113</v>
      </c>
      <c r="E97" s="196" t="s">
        <v>151</v>
      </c>
      <c r="F97" s="197" t="s">
        <v>152</v>
      </c>
      <c r="G97" s="198" t="s">
        <v>140</v>
      </c>
      <c r="H97" s="199">
        <v>50</v>
      </c>
      <c r="I97" s="200">
        <v>145</v>
      </c>
      <c r="J97" s="200">
        <f>ROUND(I97*H97,2)</f>
        <v>7250</v>
      </c>
      <c r="K97" s="197" t="s">
        <v>117</v>
      </c>
      <c r="L97" s="37"/>
      <c r="M97" s="201" t="s">
        <v>17</v>
      </c>
      <c r="N97" s="202" t="s">
        <v>38</v>
      </c>
      <c r="O97" s="203">
        <v>0.40100000000000002</v>
      </c>
      <c r="P97" s="203">
        <f>O97*H97</f>
        <v>20.050000000000001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205" t="s">
        <v>118</v>
      </c>
      <c r="AT97" s="205" t="s">
        <v>113</v>
      </c>
      <c r="AU97" s="205" t="s">
        <v>109</v>
      </c>
      <c r="AY97" s="16" t="s">
        <v>110</v>
      </c>
      <c r="BE97" s="206">
        <f>IF(N97="základní",J97,0)</f>
        <v>0</v>
      </c>
      <c r="BF97" s="206">
        <f>IF(N97="snížená",J97,0)</f>
        <v>7250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6" t="s">
        <v>109</v>
      </c>
      <c r="BK97" s="206">
        <f>ROUND(I97*H97,2)</f>
        <v>7250</v>
      </c>
      <c r="BL97" s="16" t="s">
        <v>118</v>
      </c>
      <c r="BM97" s="205" t="s">
        <v>153</v>
      </c>
    </row>
    <row r="98" s="2" customFormat="1" ht="16.5" customHeight="1">
      <c r="A98" s="31"/>
      <c r="B98" s="32"/>
      <c r="C98" s="207" t="s">
        <v>154</v>
      </c>
      <c r="D98" s="207" t="s">
        <v>120</v>
      </c>
      <c r="E98" s="208" t="s">
        <v>155</v>
      </c>
      <c r="F98" s="209" t="s">
        <v>156</v>
      </c>
      <c r="G98" s="210" t="s">
        <v>140</v>
      </c>
      <c r="H98" s="211">
        <v>50</v>
      </c>
      <c r="I98" s="212">
        <v>127.44</v>
      </c>
      <c r="J98" s="212">
        <f>ROUND(I98*H98,2)</f>
        <v>6372</v>
      </c>
      <c r="K98" s="209" t="s">
        <v>17</v>
      </c>
      <c r="L98" s="213"/>
      <c r="M98" s="214" t="s">
        <v>17</v>
      </c>
      <c r="N98" s="215" t="s">
        <v>38</v>
      </c>
      <c r="O98" s="203">
        <v>0</v>
      </c>
      <c r="P98" s="203">
        <f>O98*H98</f>
        <v>0</v>
      </c>
      <c r="Q98" s="203">
        <v>0.00017000000000000001</v>
      </c>
      <c r="R98" s="203">
        <f>Q98*H98</f>
        <v>0.0085000000000000006</v>
      </c>
      <c r="S98" s="203">
        <v>0</v>
      </c>
      <c r="T98" s="204">
        <f>S98*H98</f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205" t="s">
        <v>123</v>
      </c>
      <c r="AT98" s="205" t="s">
        <v>120</v>
      </c>
      <c r="AU98" s="205" t="s">
        <v>109</v>
      </c>
      <c r="AY98" s="16" t="s">
        <v>110</v>
      </c>
      <c r="BE98" s="206">
        <f>IF(N98="základní",J98,0)</f>
        <v>0</v>
      </c>
      <c r="BF98" s="206">
        <f>IF(N98="snížená",J98,0)</f>
        <v>6372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6" t="s">
        <v>109</v>
      </c>
      <c r="BK98" s="206">
        <f>ROUND(I98*H98,2)</f>
        <v>6372</v>
      </c>
      <c r="BL98" s="16" t="s">
        <v>118</v>
      </c>
      <c r="BM98" s="205" t="s">
        <v>157</v>
      </c>
    </row>
    <row r="99" s="2" customFormat="1" ht="44.25" customHeight="1">
      <c r="A99" s="31"/>
      <c r="B99" s="32"/>
      <c r="C99" s="195" t="s">
        <v>158</v>
      </c>
      <c r="D99" s="195" t="s">
        <v>113</v>
      </c>
      <c r="E99" s="196" t="s">
        <v>159</v>
      </c>
      <c r="F99" s="197" t="s">
        <v>160</v>
      </c>
      <c r="G99" s="198" t="s">
        <v>140</v>
      </c>
      <c r="H99" s="199">
        <v>1</v>
      </c>
      <c r="I99" s="200">
        <v>156</v>
      </c>
      <c r="J99" s="200">
        <f>ROUND(I99*H99,2)</f>
        <v>156</v>
      </c>
      <c r="K99" s="197" t="s">
        <v>117</v>
      </c>
      <c r="L99" s="37"/>
      <c r="M99" s="201" t="s">
        <v>17</v>
      </c>
      <c r="N99" s="202" t="s">
        <v>38</v>
      </c>
      <c r="O99" s="203">
        <v>0.433</v>
      </c>
      <c r="P99" s="203">
        <f>O99*H99</f>
        <v>0.433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205" t="s">
        <v>118</v>
      </c>
      <c r="AT99" s="205" t="s">
        <v>113</v>
      </c>
      <c r="AU99" s="205" t="s">
        <v>109</v>
      </c>
      <c r="AY99" s="16" t="s">
        <v>110</v>
      </c>
      <c r="BE99" s="206">
        <f>IF(N99="základní",J99,0)</f>
        <v>0</v>
      </c>
      <c r="BF99" s="206">
        <f>IF(N99="snížená",J99,0)</f>
        <v>156</v>
      </c>
      <c r="BG99" s="206">
        <f>IF(N99="zákl. přenesená",J99,0)</f>
        <v>0</v>
      </c>
      <c r="BH99" s="206">
        <f>IF(N99="sníž. přenesená",J99,0)</f>
        <v>0</v>
      </c>
      <c r="BI99" s="206">
        <f>IF(N99="nulová",J99,0)</f>
        <v>0</v>
      </c>
      <c r="BJ99" s="16" t="s">
        <v>109</v>
      </c>
      <c r="BK99" s="206">
        <f>ROUND(I99*H99,2)</f>
        <v>156</v>
      </c>
      <c r="BL99" s="16" t="s">
        <v>118</v>
      </c>
      <c r="BM99" s="205" t="s">
        <v>161</v>
      </c>
    </row>
    <row r="100" s="2" customFormat="1" ht="16.5" customHeight="1">
      <c r="A100" s="31"/>
      <c r="B100" s="32"/>
      <c r="C100" s="207" t="s">
        <v>162</v>
      </c>
      <c r="D100" s="207" t="s">
        <v>120</v>
      </c>
      <c r="E100" s="208" t="s">
        <v>163</v>
      </c>
      <c r="F100" s="209" t="s">
        <v>164</v>
      </c>
      <c r="G100" s="210" t="s">
        <v>140</v>
      </c>
      <c r="H100" s="211">
        <v>1</v>
      </c>
      <c r="I100" s="212">
        <v>151</v>
      </c>
      <c r="J100" s="212">
        <f>ROUND(I100*H100,2)</f>
        <v>151</v>
      </c>
      <c r="K100" s="209" t="s">
        <v>117</v>
      </c>
      <c r="L100" s="213"/>
      <c r="M100" s="214" t="s">
        <v>17</v>
      </c>
      <c r="N100" s="215" t="s">
        <v>38</v>
      </c>
      <c r="O100" s="203">
        <v>0</v>
      </c>
      <c r="P100" s="203">
        <f>O100*H100</f>
        <v>0</v>
      </c>
      <c r="Q100" s="203">
        <v>0.00035</v>
      </c>
      <c r="R100" s="203">
        <f>Q100*H100</f>
        <v>0.00035</v>
      </c>
      <c r="S100" s="203">
        <v>0</v>
      </c>
      <c r="T100" s="204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205" t="s">
        <v>123</v>
      </c>
      <c r="AT100" s="205" t="s">
        <v>120</v>
      </c>
      <c r="AU100" s="205" t="s">
        <v>109</v>
      </c>
      <c r="AY100" s="16" t="s">
        <v>110</v>
      </c>
      <c r="BE100" s="206">
        <f>IF(N100="základní",J100,0)</f>
        <v>0</v>
      </c>
      <c r="BF100" s="206">
        <f>IF(N100="snížená",J100,0)</f>
        <v>151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6" t="s">
        <v>109</v>
      </c>
      <c r="BK100" s="206">
        <f>ROUND(I100*H100,2)</f>
        <v>151</v>
      </c>
      <c r="BL100" s="16" t="s">
        <v>118</v>
      </c>
      <c r="BM100" s="205" t="s">
        <v>165</v>
      </c>
    </row>
    <row r="101" s="2" customFormat="1" ht="44.25" customHeight="1">
      <c r="A101" s="31"/>
      <c r="B101" s="32"/>
      <c r="C101" s="195" t="s">
        <v>166</v>
      </c>
      <c r="D101" s="195" t="s">
        <v>113</v>
      </c>
      <c r="E101" s="196" t="s">
        <v>159</v>
      </c>
      <c r="F101" s="197" t="s">
        <v>160</v>
      </c>
      <c r="G101" s="198" t="s">
        <v>140</v>
      </c>
      <c r="H101" s="199">
        <v>1</v>
      </c>
      <c r="I101" s="200">
        <v>156</v>
      </c>
      <c r="J101" s="200">
        <f>ROUND(I101*H101,2)</f>
        <v>156</v>
      </c>
      <c r="K101" s="197" t="s">
        <v>117</v>
      </c>
      <c r="L101" s="37"/>
      <c r="M101" s="201" t="s">
        <v>17</v>
      </c>
      <c r="N101" s="202" t="s">
        <v>38</v>
      </c>
      <c r="O101" s="203">
        <v>0.433</v>
      </c>
      <c r="P101" s="203">
        <f>O101*H101</f>
        <v>0.433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205" t="s">
        <v>118</v>
      </c>
      <c r="AT101" s="205" t="s">
        <v>113</v>
      </c>
      <c r="AU101" s="205" t="s">
        <v>109</v>
      </c>
      <c r="AY101" s="16" t="s">
        <v>110</v>
      </c>
      <c r="BE101" s="206">
        <f>IF(N101="základní",J101,0)</f>
        <v>0</v>
      </c>
      <c r="BF101" s="206">
        <f>IF(N101="snížená",J101,0)</f>
        <v>156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6" t="s">
        <v>109</v>
      </c>
      <c r="BK101" s="206">
        <f>ROUND(I101*H101,2)</f>
        <v>156</v>
      </c>
      <c r="BL101" s="16" t="s">
        <v>118</v>
      </c>
      <c r="BM101" s="205" t="s">
        <v>167</v>
      </c>
    </row>
    <row r="102" s="2" customFormat="1" ht="16.5" customHeight="1">
      <c r="A102" s="31"/>
      <c r="B102" s="32"/>
      <c r="C102" s="207" t="s">
        <v>168</v>
      </c>
      <c r="D102" s="207" t="s">
        <v>120</v>
      </c>
      <c r="E102" s="208" t="s">
        <v>169</v>
      </c>
      <c r="F102" s="209" t="s">
        <v>170</v>
      </c>
      <c r="G102" s="210" t="s">
        <v>140</v>
      </c>
      <c r="H102" s="211">
        <v>1</v>
      </c>
      <c r="I102" s="212">
        <v>110</v>
      </c>
      <c r="J102" s="212">
        <f>ROUND(I102*H102,2)</f>
        <v>110</v>
      </c>
      <c r="K102" s="209" t="s">
        <v>17</v>
      </c>
      <c r="L102" s="213"/>
      <c r="M102" s="214" t="s">
        <v>17</v>
      </c>
      <c r="N102" s="215" t="s">
        <v>38</v>
      </c>
      <c r="O102" s="203">
        <v>0</v>
      </c>
      <c r="P102" s="203">
        <f>O102*H102</f>
        <v>0</v>
      </c>
      <c r="Q102" s="203">
        <v>0.00035</v>
      </c>
      <c r="R102" s="203">
        <f>Q102*H102</f>
        <v>0.00035</v>
      </c>
      <c r="S102" s="203">
        <v>0</v>
      </c>
      <c r="T102" s="204">
        <f>S102*H102</f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205" t="s">
        <v>123</v>
      </c>
      <c r="AT102" s="205" t="s">
        <v>120</v>
      </c>
      <c r="AU102" s="205" t="s">
        <v>109</v>
      </c>
      <c r="AY102" s="16" t="s">
        <v>110</v>
      </c>
      <c r="BE102" s="206">
        <f>IF(N102="základní",J102,0)</f>
        <v>0</v>
      </c>
      <c r="BF102" s="206">
        <f>IF(N102="snížená",J102,0)</f>
        <v>110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6" t="s">
        <v>109</v>
      </c>
      <c r="BK102" s="206">
        <f>ROUND(I102*H102,2)</f>
        <v>110</v>
      </c>
      <c r="BL102" s="16" t="s">
        <v>118</v>
      </c>
      <c r="BM102" s="205" t="s">
        <v>171</v>
      </c>
    </row>
    <row r="103" s="2" customFormat="1" ht="33" customHeight="1">
      <c r="A103" s="31"/>
      <c r="B103" s="32"/>
      <c r="C103" s="195" t="s">
        <v>8</v>
      </c>
      <c r="D103" s="195" t="s">
        <v>113</v>
      </c>
      <c r="E103" s="196" t="s">
        <v>172</v>
      </c>
      <c r="F103" s="197" t="s">
        <v>173</v>
      </c>
      <c r="G103" s="198" t="s">
        <v>140</v>
      </c>
      <c r="H103" s="199">
        <v>5</v>
      </c>
      <c r="I103" s="200">
        <v>68.599999999999994</v>
      </c>
      <c r="J103" s="200">
        <f>ROUND(I103*H103,2)</f>
        <v>343</v>
      </c>
      <c r="K103" s="197" t="s">
        <v>117</v>
      </c>
      <c r="L103" s="37"/>
      <c r="M103" s="201" t="s">
        <v>17</v>
      </c>
      <c r="N103" s="202" t="s">
        <v>38</v>
      </c>
      <c r="O103" s="203">
        <v>0.19</v>
      </c>
      <c r="P103" s="203">
        <f>O103*H103</f>
        <v>0.94999999999999996</v>
      </c>
      <c r="Q103" s="203">
        <v>0</v>
      </c>
      <c r="R103" s="203">
        <f>Q103*H103</f>
        <v>0</v>
      </c>
      <c r="S103" s="203">
        <v>0</v>
      </c>
      <c r="T103" s="204">
        <f>S103*H103</f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205" t="s">
        <v>118</v>
      </c>
      <c r="AT103" s="205" t="s">
        <v>113</v>
      </c>
      <c r="AU103" s="205" t="s">
        <v>109</v>
      </c>
      <c r="AY103" s="16" t="s">
        <v>110</v>
      </c>
      <c r="BE103" s="206">
        <f>IF(N103="základní",J103,0)</f>
        <v>0</v>
      </c>
      <c r="BF103" s="206">
        <f>IF(N103="snížená",J103,0)</f>
        <v>343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6" t="s">
        <v>109</v>
      </c>
      <c r="BK103" s="206">
        <f>ROUND(I103*H103,2)</f>
        <v>343</v>
      </c>
      <c r="BL103" s="16" t="s">
        <v>118</v>
      </c>
      <c r="BM103" s="205" t="s">
        <v>174</v>
      </c>
    </row>
    <row r="104" s="2" customFormat="1" ht="21.75" customHeight="1">
      <c r="A104" s="31"/>
      <c r="B104" s="32"/>
      <c r="C104" s="207" t="s">
        <v>118</v>
      </c>
      <c r="D104" s="207" t="s">
        <v>120</v>
      </c>
      <c r="E104" s="208" t="s">
        <v>175</v>
      </c>
      <c r="F104" s="209" t="s">
        <v>176</v>
      </c>
      <c r="G104" s="210" t="s">
        <v>140</v>
      </c>
      <c r="H104" s="211">
        <v>5</v>
      </c>
      <c r="I104" s="212">
        <v>185</v>
      </c>
      <c r="J104" s="212">
        <f>ROUND(I104*H104,2)</f>
        <v>925</v>
      </c>
      <c r="K104" s="209" t="s">
        <v>117</v>
      </c>
      <c r="L104" s="213"/>
      <c r="M104" s="214" t="s">
        <v>17</v>
      </c>
      <c r="N104" s="215" t="s">
        <v>38</v>
      </c>
      <c r="O104" s="203">
        <v>0</v>
      </c>
      <c r="P104" s="203">
        <f>O104*H104</f>
        <v>0</v>
      </c>
      <c r="Q104" s="203">
        <v>0.00042999999999999999</v>
      </c>
      <c r="R104" s="203">
        <f>Q104*H104</f>
        <v>0.00215</v>
      </c>
      <c r="S104" s="203">
        <v>0</v>
      </c>
      <c r="T104" s="204">
        <f>S104*H104</f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205" t="s">
        <v>123</v>
      </c>
      <c r="AT104" s="205" t="s">
        <v>120</v>
      </c>
      <c r="AU104" s="205" t="s">
        <v>109</v>
      </c>
      <c r="AY104" s="16" t="s">
        <v>110</v>
      </c>
      <c r="BE104" s="206">
        <f>IF(N104="základní",J104,0)</f>
        <v>0</v>
      </c>
      <c r="BF104" s="206">
        <f>IF(N104="snížená",J104,0)</f>
        <v>925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6" t="s">
        <v>109</v>
      </c>
      <c r="BK104" s="206">
        <f>ROUND(I104*H104,2)</f>
        <v>925</v>
      </c>
      <c r="BL104" s="16" t="s">
        <v>118</v>
      </c>
      <c r="BM104" s="205" t="s">
        <v>177</v>
      </c>
    </row>
    <row r="105" s="2" customFormat="1" ht="33" customHeight="1">
      <c r="A105" s="31"/>
      <c r="B105" s="32"/>
      <c r="C105" s="195" t="s">
        <v>178</v>
      </c>
      <c r="D105" s="195" t="s">
        <v>113</v>
      </c>
      <c r="E105" s="196" t="s">
        <v>179</v>
      </c>
      <c r="F105" s="197" t="s">
        <v>180</v>
      </c>
      <c r="G105" s="198" t="s">
        <v>116</v>
      </c>
      <c r="H105" s="199">
        <v>240</v>
      </c>
      <c r="I105" s="200">
        <v>31.300000000000001</v>
      </c>
      <c r="J105" s="200">
        <f>ROUND(I105*H105,2)</f>
        <v>7512</v>
      </c>
      <c r="K105" s="197" t="s">
        <v>117</v>
      </c>
      <c r="L105" s="37"/>
      <c r="M105" s="201" t="s">
        <v>17</v>
      </c>
      <c r="N105" s="202" t="s">
        <v>38</v>
      </c>
      <c r="O105" s="203">
        <v>0.082000000000000003</v>
      </c>
      <c r="P105" s="203">
        <f>O105*H105</f>
        <v>19.68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205" t="s">
        <v>118</v>
      </c>
      <c r="AT105" s="205" t="s">
        <v>113</v>
      </c>
      <c r="AU105" s="205" t="s">
        <v>109</v>
      </c>
      <c r="AY105" s="16" t="s">
        <v>110</v>
      </c>
      <c r="BE105" s="206">
        <f>IF(N105="základní",J105,0)</f>
        <v>0</v>
      </c>
      <c r="BF105" s="206">
        <f>IF(N105="snížená",J105,0)</f>
        <v>7512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16" t="s">
        <v>109</v>
      </c>
      <c r="BK105" s="206">
        <f>ROUND(I105*H105,2)</f>
        <v>7512</v>
      </c>
      <c r="BL105" s="16" t="s">
        <v>118</v>
      </c>
      <c r="BM105" s="205" t="s">
        <v>181</v>
      </c>
    </row>
    <row r="106" s="2" customFormat="1" ht="16.5" customHeight="1">
      <c r="A106" s="31"/>
      <c r="B106" s="32"/>
      <c r="C106" s="207" t="s">
        <v>182</v>
      </c>
      <c r="D106" s="207" t="s">
        <v>120</v>
      </c>
      <c r="E106" s="208" t="s">
        <v>183</v>
      </c>
      <c r="F106" s="209" t="s">
        <v>184</v>
      </c>
      <c r="G106" s="210" t="s">
        <v>116</v>
      </c>
      <c r="H106" s="211">
        <v>240</v>
      </c>
      <c r="I106" s="212">
        <v>14.300000000000001</v>
      </c>
      <c r="J106" s="212">
        <f>ROUND(I106*H106,2)</f>
        <v>3432</v>
      </c>
      <c r="K106" s="209" t="s">
        <v>117</v>
      </c>
      <c r="L106" s="213"/>
      <c r="M106" s="214" t="s">
        <v>17</v>
      </c>
      <c r="N106" s="215" t="s">
        <v>38</v>
      </c>
      <c r="O106" s="203">
        <v>0</v>
      </c>
      <c r="P106" s="203">
        <f>O106*H106</f>
        <v>0</v>
      </c>
      <c r="Q106" s="203">
        <v>0.00012</v>
      </c>
      <c r="R106" s="203">
        <f>Q106*H106</f>
        <v>0.028799999999999999</v>
      </c>
      <c r="S106" s="203">
        <v>0</v>
      </c>
      <c r="T106" s="204">
        <f>S106*H106</f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205" t="s">
        <v>123</v>
      </c>
      <c r="AT106" s="205" t="s">
        <v>120</v>
      </c>
      <c r="AU106" s="205" t="s">
        <v>109</v>
      </c>
      <c r="AY106" s="16" t="s">
        <v>110</v>
      </c>
      <c r="BE106" s="206">
        <f>IF(N106="základní",J106,0)</f>
        <v>0</v>
      </c>
      <c r="BF106" s="206">
        <f>IF(N106="snížená",J106,0)</f>
        <v>3432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6" t="s">
        <v>109</v>
      </c>
      <c r="BK106" s="206">
        <f>ROUND(I106*H106,2)</f>
        <v>3432</v>
      </c>
      <c r="BL106" s="16" t="s">
        <v>118</v>
      </c>
      <c r="BM106" s="205" t="s">
        <v>185</v>
      </c>
    </row>
    <row r="107" s="2" customFormat="1">
      <c r="A107" s="31"/>
      <c r="B107" s="32"/>
      <c r="C107" s="33"/>
      <c r="D107" s="216" t="s">
        <v>186</v>
      </c>
      <c r="E107" s="33"/>
      <c r="F107" s="217" t="s">
        <v>187</v>
      </c>
      <c r="G107" s="33"/>
      <c r="H107" s="33"/>
      <c r="I107" s="33"/>
      <c r="J107" s="33"/>
      <c r="K107" s="33"/>
      <c r="L107" s="37"/>
      <c r="M107" s="218"/>
      <c r="N107" s="219"/>
      <c r="O107" s="76"/>
      <c r="P107" s="76"/>
      <c r="Q107" s="76"/>
      <c r="R107" s="76"/>
      <c r="S107" s="76"/>
      <c r="T107" s="77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T107" s="16" t="s">
        <v>186</v>
      </c>
      <c r="AU107" s="16" t="s">
        <v>109</v>
      </c>
    </row>
    <row r="108" s="2" customFormat="1" ht="33" customHeight="1">
      <c r="A108" s="31"/>
      <c r="B108" s="32"/>
      <c r="C108" s="195" t="s">
        <v>188</v>
      </c>
      <c r="D108" s="195" t="s">
        <v>113</v>
      </c>
      <c r="E108" s="196" t="s">
        <v>179</v>
      </c>
      <c r="F108" s="197" t="s">
        <v>180</v>
      </c>
      <c r="G108" s="198" t="s">
        <v>116</v>
      </c>
      <c r="H108" s="199">
        <v>795</v>
      </c>
      <c r="I108" s="200">
        <v>31.300000000000001</v>
      </c>
      <c r="J108" s="200">
        <f>ROUND(I108*H108,2)</f>
        <v>24883.5</v>
      </c>
      <c r="K108" s="197" t="s">
        <v>117</v>
      </c>
      <c r="L108" s="37"/>
      <c r="M108" s="201" t="s">
        <v>17</v>
      </c>
      <c r="N108" s="202" t="s">
        <v>38</v>
      </c>
      <c r="O108" s="203">
        <v>0.082000000000000003</v>
      </c>
      <c r="P108" s="203">
        <f>O108*H108</f>
        <v>65.189999999999998</v>
      </c>
      <c r="Q108" s="203">
        <v>0</v>
      </c>
      <c r="R108" s="203">
        <f>Q108*H108</f>
        <v>0</v>
      </c>
      <c r="S108" s="203">
        <v>0</v>
      </c>
      <c r="T108" s="204">
        <f>S108*H108</f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205" t="s">
        <v>118</v>
      </c>
      <c r="AT108" s="205" t="s">
        <v>113</v>
      </c>
      <c r="AU108" s="205" t="s">
        <v>109</v>
      </c>
      <c r="AY108" s="16" t="s">
        <v>110</v>
      </c>
      <c r="BE108" s="206">
        <f>IF(N108="základní",J108,0)</f>
        <v>0</v>
      </c>
      <c r="BF108" s="206">
        <f>IF(N108="snížená",J108,0)</f>
        <v>24883.5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6" t="s">
        <v>109</v>
      </c>
      <c r="BK108" s="206">
        <f>ROUND(I108*H108,2)</f>
        <v>24883.5</v>
      </c>
      <c r="BL108" s="16" t="s">
        <v>118</v>
      </c>
      <c r="BM108" s="205" t="s">
        <v>189</v>
      </c>
    </row>
    <row r="109" s="2" customFormat="1" ht="16.5" customHeight="1">
      <c r="A109" s="31"/>
      <c r="B109" s="32"/>
      <c r="C109" s="207" t="s">
        <v>190</v>
      </c>
      <c r="D109" s="207" t="s">
        <v>120</v>
      </c>
      <c r="E109" s="208" t="s">
        <v>183</v>
      </c>
      <c r="F109" s="209" t="s">
        <v>184</v>
      </c>
      <c r="G109" s="210" t="s">
        <v>116</v>
      </c>
      <c r="H109" s="211">
        <v>795</v>
      </c>
      <c r="I109" s="212">
        <v>14.300000000000001</v>
      </c>
      <c r="J109" s="212">
        <f>ROUND(I109*H109,2)</f>
        <v>11368.5</v>
      </c>
      <c r="K109" s="209" t="s">
        <v>117</v>
      </c>
      <c r="L109" s="213"/>
      <c r="M109" s="214" t="s">
        <v>17</v>
      </c>
      <c r="N109" s="215" t="s">
        <v>38</v>
      </c>
      <c r="O109" s="203">
        <v>0</v>
      </c>
      <c r="P109" s="203">
        <f>O109*H109</f>
        <v>0</v>
      </c>
      <c r="Q109" s="203">
        <v>0.00012</v>
      </c>
      <c r="R109" s="203">
        <f>Q109*H109</f>
        <v>0.095399999999999999</v>
      </c>
      <c r="S109" s="203">
        <v>0</v>
      </c>
      <c r="T109" s="204">
        <f>S109*H109</f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205" t="s">
        <v>123</v>
      </c>
      <c r="AT109" s="205" t="s">
        <v>120</v>
      </c>
      <c r="AU109" s="205" t="s">
        <v>109</v>
      </c>
      <c r="AY109" s="16" t="s">
        <v>110</v>
      </c>
      <c r="BE109" s="206">
        <f>IF(N109="základní",J109,0)</f>
        <v>0</v>
      </c>
      <c r="BF109" s="206">
        <f>IF(N109="snížená",J109,0)</f>
        <v>11368.5</v>
      </c>
      <c r="BG109" s="206">
        <f>IF(N109="zákl. přenesená",J109,0)</f>
        <v>0</v>
      </c>
      <c r="BH109" s="206">
        <f>IF(N109="sníž. přenesená",J109,0)</f>
        <v>0</v>
      </c>
      <c r="BI109" s="206">
        <f>IF(N109="nulová",J109,0)</f>
        <v>0</v>
      </c>
      <c r="BJ109" s="16" t="s">
        <v>109</v>
      </c>
      <c r="BK109" s="206">
        <f>ROUND(I109*H109,2)</f>
        <v>11368.5</v>
      </c>
      <c r="BL109" s="16" t="s">
        <v>118</v>
      </c>
      <c r="BM109" s="205" t="s">
        <v>191</v>
      </c>
    </row>
    <row r="110" s="2" customFormat="1">
      <c r="A110" s="31"/>
      <c r="B110" s="32"/>
      <c r="C110" s="33"/>
      <c r="D110" s="216" t="s">
        <v>186</v>
      </c>
      <c r="E110" s="33"/>
      <c r="F110" s="217" t="s">
        <v>192</v>
      </c>
      <c r="G110" s="33"/>
      <c r="H110" s="33"/>
      <c r="I110" s="33"/>
      <c r="J110" s="33"/>
      <c r="K110" s="33"/>
      <c r="L110" s="37"/>
      <c r="M110" s="218"/>
      <c r="N110" s="219"/>
      <c r="O110" s="76"/>
      <c r="P110" s="76"/>
      <c r="Q110" s="76"/>
      <c r="R110" s="76"/>
      <c r="S110" s="76"/>
      <c r="T110" s="77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T110" s="16" t="s">
        <v>186</v>
      </c>
      <c r="AU110" s="16" t="s">
        <v>109</v>
      </c>
    </row>
    <row r="111" s="2" customFormat="1" ht="33" customHeight="1">
      <c r="A111" s="31"/>
      <c r="B111" s="32"/>
      <c r="C111" s="195" t="s">
        <v>7</v>
      </c>
      <c r="D111" s="195" t="s">
        <v>113</v>
      </c>
      <c r="E111" s="196" t="s">
        <v>193</v>
      </c>
      <c r="F111" s="197" t="s">
        <v>194</v>
      </c>
      <c r="G111" s="198" t="s">
        <v>116</v>
      </c>
      <c r="H111" s="199">
        <v>925</v>
      </c>
      <c r="I111" s="200">
        <v>32.899999999999999</v>
      </c>
      <c r="J111" s="200">
        <f>ROUND(I111*H111,2)</f>
        <v>30432.5</v>
      </c>
      <c r="K111" s="197" t="s">
        <v>117</v>
      </c>
      <c r="L111" s="37"/>
      <c r="M111" s="201" t="s">
        <v>17</v>
      </c>
      <c r="N111" s="202" t="s">
        <v>38</v>
      </c>
      <c r="O111" s="203">
        <v>0.085999999999999993</v>
      </c>
      <c r="P111" s="203">
        <f>O111*H111</f>
        <v>79.549999999999997</v>
      </c>
      <c r="Q111" s="203">
        <v>0</v>
      </c>
      <c r="R111" s="203">
        <f>Q111*H111</f>
        <v>0</v>
      </c>
      <c r="S111" s="203">
        <v>0</v>
      </c>
      <c r="T111" s="204">
        <f>S111*H111</f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205" t="s">
        <v>118</v>
      </c>
      <c r="AT111" s="205" t="s">
        <v>113</v>
      </c>
      <c r="AU111" s="205" t="s">
        <v>109</v>
      </c>
      <c r="AY111" s="16" t="s">
        <v>110</v>
      </c>
      <c r="BE111" s="206">
        <f>IF(N111="základní",J111,0)</f>
        <v>0</v>
      </c>
      <c r="BF111" s="206">
        <f>IF(N111="snížená",J111,0)</f>
        <v>30432.5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6" t="s">
        <v>109</v>
      </c>
      <c r="BK111" s="206">
        <f>ROUND(I111*H111,2)</f>
        <v>30432.5</v>
      </c>
      <c r="BL111" s="16" t="s">
        <v>118</v>
      </c>
      <c r="BM111" s="205" t="s">
        <v>195</v>
      </c>
    </row>
    <row r="112" s="2" customFormat="1" ht="16.5" customHeight="1">
      <c r="A112" s="31"/>
      <c r="B112" s="32"/>
      <c r="C112" s="207" t="s">
        <v>196</v>
      </c>
      <c r="D112" s="207" t="s">
        <v>120</v>
      </c>
      <c r="E112" s="208" t="s">
        <v>197</v>
      </c>
      <c r="F112" s="209" t="s">
        <v>198</v>
      </c>
      <c r="G112" s="210" t="s">
        <v>116</v>
      </c>
      <c r="H112" s="211">
        <v>925</v>
      </c>
      <c r="I112" s="212">
        <v>23.199999999999999</v>
      </c>
      <c r="J112" s="212">
        <f>ROUND(I112*H112,2)</f>
        <v>21460</v>
      </c>
      <c r="K112" s="209" t="s">
        <v>117</v>
      </c>
      <c r="L112" s="213"/>
      <c r="M112" s="214" t="s">
        <v>17</v>
      </c>
      <c r="N112" s="215" t="s">
        <v>38</v>
      </c>
      <c r="O112" s="203">
        <v>0</v>
      </c>
      <c r="P112" s="203">
        <f>O112*H112</f>
        <v>0</v>
      </c>
      <c r="Q112" s="203">
        <v>0.00017000000000000001</v>
      </c>
      <c r="R112" s="203">
        <f>Q112*H112</f>
        <v>0.15725</v>
      </c>
      <c r="S112" s="203">
        <v>0</v>
      </c>
      <c r="T112" s="204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205" t="s">
        <v>123</v>
      </c>
      <c r="AT112" s="205" t="s">
        <v>120</v>
      </c>
      <c r="AU112" s="205" t="s">
        <v>109</v>
      </c>
      <c r="AY112" s="16" t="s">
        <v>110</v>
      </c>
      <c r="BE112" s="206">
        <f>IF(N112="základní",J112,0)</f>
        <v>0</v>
      </c>
      <c r="BF112" s="206">
        <f>IF(N112="snížená",J112,0)</f>
        <v>21460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6" t="s">
        <v>109</v>
      </c>
      <c r="BK112" s="206">
        <f>ROUND(I112*H112,2)</f>
        <v>21460</v>
      </c>
      <c r="BL112" s="16" t="s">
        <v>118</v>
      </c>
      <c r="BM112" s="205" t="s">
        <v>199</v>
      </c>
    </row>
    <row r="113" s="2" customFormat="1" ht="33" customHeight="1">
      <c r="A113" s="31"/>
      <c r="B113" s="32"/>
      <c r="C113" s="195" t="s">
        <v>200</v>
      </c>
      <c r="D113" s="195" t="s">
        <v>113</v>
      </c>
      <c r="E113" s="196" t="s">
        <v>201</v>
      </c>
      <c r="F113" s="197" t="s">
        <v>202</v>
      </c>
      <c r="G113" s="198" t="s">
        <v>116</v>
      </c>
      <c r="H113" s="199">
        <v>40</v>
      </c>
      <c r="I113" s="200">
        <v>40.5</v>
      </c>
      <c r="J113" s="200">
        <f>ROUND(I113*H113,2)</f>
        <v>1620</v>
      </c>
      <c r="K113" s="197" t="s">
        <v>117</v>
      </c>
      <c r="L113" s="37"/>
      <c r="M113" s="201" t="s">
        <v>17</v>
      </c>
      <c r="N113" s="202" t="s">
        <v>38</v>
      </c>
      <c r="O113" s="203">
        <v>0.106</v>
      </c>
      <c r="P113" s="203">
        <f>O113*H113</f>
        <v>4.2400000000000002</v>
      </c>
      <c r="Q113" s="203">
        <v>0</v>
      </c>
      <c r="R113" s="203">
        <f>Q113*H113</f>
        <v>0</v>
      </c>
      <c r="S113" s="203">
        <v>0</v>
      </c>
      <c r="T113" s="204">
        <f>S113*H113</f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205" t="s">
        <v>118</v>
      </c>
      <c r="AT113" s="205" t="s">
        <v>113</v>
      </c>
      <c r="AU113" s="205" t="s">
        <v>109</v>
      </c>
      <c r="AY113" s="16" t="s">
        <v>110</v>
      </c>
      <c r="BE113" s="206">
        <f>IF(N113="základní",J113,0)</f>
        <v>0</v>
      </c>
      <c r="BF113" s="206">
        <f>IF(N113="snížená",J113,0)</f>
        <v>1620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16" t="s">
        <v>109</v>
      </c>
      <c r="BK113" s="206">
        <f>ROUND(I113*H113,2)</f>
        <v>1620</v>
      </c>
      <c r="BL113" s="16" t="s">
        <v>118</v>
      </c>
      <c r="BM113" s="205" t="s">
        <v>203</v>
      </c>
    </row>
    <row r="114" s="2" customFormat="1" ht="16.5" customHeight="1">
      <c r="A114" s="31"/>
      <c r="B114" s="32"/>
      <c r="C114" s="207" t="s">
        <v>204</v>
      </c>
      <c r="D114" s="207" t="s">
        <v>120</v>
      </c>
      <c r="E114" s="208" t="s">
        <v>205</v>
      </c>
      <c r="F114" s="209" t="s">
        <v>206</v>
      </c>
      <c r="G114" s="210" t="s">
        <v>116</v>
      </c>
      <c r="H114" s="211">
        <v>40</v>
      </c>
      <c r="I114" s="212">
        <v>187</v>
      </c>
      <c r="J114" s="212">
        <f>ROUND(I114*H114,2)</f>
        <v>7480</v>
      </c>
      <c r="K114" s="209" t="s">
        <v>117</v>
      </c>
      <c r="L114" s="213"/>
      <c r="M114" s="214" t="s">
        <v>17</v>
      </c>
      <c r="N114" s="215" t="s">
        <v>38</v>
      </c>
      <c r="O114" s="203">
        <v>0</v>
      </c>
      <c r="P114" s="203">
        <f>O114*H114</f>
        <v>0</v>
      </c>
      <c r="Q114" s="203">
        <v>0.00089999999999999998</v>
      </c>
      <c r="R114" s="203">
        <f>Q114*H114</f>
        <v>0.035999999999999997</v>
      </c>
      <c r="S114" s="203">
        <v>0</v>
      </c>
      <c r="T114" s="204">
        <f>S114*H114</f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205" t="s">
        <v>123</v>
      </c>
      <c r="AT114" s="205" t="s">
        <v>120</v>
      </c>
      <c r="AU114" s="205" t="s">
        <v>109</v>
      </c>
      <c r="AY114" s="16" t="s">
        <v>110</v>
      </c>
      <c r="BE114" s="206">
        <f>IF(N114="základní",J114,0)</f>
        <v>0</v>
      </c>
      <c r="BF114" s="206">
        <f>IF(N114="snížená",J114,0)</f>
        <v>7480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6" t="s">
        <v>109</v>
      </c>
      <c r="BK114" s="206">
        <f>ROUND(I114*H114,2)</f>
        <v>7480</v>
      </c>
      <c r="BL114" s="16" t="s">
        <v>118</v>
      </c>
      <c r="BM114" s="205" t="s">
        <v>207</v>
      </c>
    </row>
    <row r="115" s="2" customFormat="1" ht="33" customHeight="1">
      <c r="A115" s="31"/>
      <c r="B115" s="32"/>
      <c r="C115" s="195" t="s">
        <v>208</v>
      </c>
      <c r="D115" s="195" t="s">
        <v>113</v>
      </c>
      <c r="E115" s="196" t="s">
        <v>215</v>
      </c>
      <c r="F115" s="197" t="s">
        <v>216</v>
      </c>
      <c r="G115" s="198" t="s">
        <v>116</v>
      </c>
      <c r="H115" s="199">
        <v>130</v>
      </c>
      <c r="I115" s="200">
        <v>42</v>
      </c>
      <c r="J115" s="200">
        <f>ROUND(I115*H115,2)</f>
        <v>5460</v>
      </c>
      <c r="K115" s="197" t="s">
        <v>117</v>
      </c>
      <c r="L115" s="37"/>
      <c r="M115" s="201" t="s">
        <v>17</v>
      </c>
      <c r="N115" s="202" t="s">
        <v>38</v>
      </c>
      <c r="O115" s="203">
        <v>0.11</v>
      </c>
      <c r="P115" s="203">
        <f>O115*H115</f>
        <v>14.300000000000001</v>
      </c>
      <c r="Q115" s="203">
        <v>0</v>
      </c>
      <c r="R115" s="203">
        <f>Q115*H115</f>
        <v>0</v>
      </c>
      <c r="S115" s="203">
        <v>0</v>
      </c>
      <c r="T115" s="204">
        <f>S115*H115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205" t="s">
        <v>118</v>
      </c>
      <c r="AT115" s="205" t="s">
        <v>113</v>
      </c>
      <c r="AU115" s="205" t="s">
        <v>109</v>
      </c>
      <c r="AY115" s="16" t="s">
        <v>110</v>
      </c>
      <c r="BE115" s="206">
        <f>IF(N115="základní",J115,0)</f>
        <v>0</v>
      </c>
      <c r="BF115" s="206">
        <f>IF(N115="snížená",J115,0)</f>
        <v>5460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16" t="s">
        <v>109</v>
      </c>
      <c r="BK115" s="206">
        <f>ROUND(I115*H115,2)</f>
        <v>5460</v>
      </c>
      <c r="BL115" s="16" t="s">
        <v>118</v>
      </c>
      <c r="BM115" s="205" t="s">
        <v>217</v>
      </c>
    </row>
    <row r="116" s="2" customFormat="1" ht="16.5" customHeight="1">
      <c r="A116" s="31"/>
      <c r="B116" s="32"/>
      <c r="C116" s="207" t="s">
        <v>210</v>
      </c>
      <c r="D116" s="207" t="s">
        <v>120</v>
      </c>
      <c r="E116" s="208" t="s">
        <v>219</v>
      </c>
      <c r="F116" s="209" t="s">
        <v>220</v>
      </c>
      <c r="G116" s="210" t="s">
        <v>116</v>
      </c>
      <c r="H116" s="211">
        <v>130</v>
      </c>
      <c r="I116" s="212">
        <v>23.300000000000001</v>
      </c>
      <c r="J116" s="212">
        <f>ROUND(I116*H116,2)</f>
        <v>3029</v>
      </c>
      <c r="K116" s="209" t="s">
        <v>117</v>
      </c>
      <c r="L116" s="213"/>
      <c r="M116" s="214" t="s">
        <v>17</v>
      </c>
      <c r="N116" s="215" t="s">
        <v>38</v>
      </c>
      <c r="O116" s="203">
        <v>0</v>
      </c>
      <c r="P116" s="203">
        <f>O116*H116</f>
        <v>0</v>
      </c>
      <c r="Q116" s="203">
        <v>0.00016000000000000001</v>
      </c>
      <c r="R116" s="203">
        <f>Q116*H116</f>
        <v>0.020800000000000003</v>
      </c>
      <c r="S116" s="203">
        <v>0</v>
      </c>
      <c r="T116" s="204">
        <f>S116*H116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205" t="s">
        <v>123</v>
      </c>
      <c r="AT116" s="205" t="s">
        <v>120</v>
      </c>
      <c r="AU116" s="205" t="s">
        <v>109</v>
      </c>
      <c r="AY116" s="16" t="s">
        <v>110</v>
      </c>
      <c r="BE116" s="206">
        <f>IF(N116="základní",J116,0)</f>
        <v>0</v>
      </c>
      <c r="BF116" s="206">
        <f>IF(N116="snížená",J116,0)</f>
        <v>3029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16" t="s">
        <v>109</v>
      </c>
      <c r="BK116" s="206">
        <f>ROUND(I116*H116,2)</f>
        <v>3029</v>
      </c>
      <c r="BL116" s="16" t="s">
        <v>118</v>
      </c>
      <c r="BM116" s="205" t="s">
        <v>221</v>
      </c>
    </row>
    <row r="117" s="2" customFormat="1">
      <c r="A117" s="31"/>
      <c r="B117" s="32"/>
      <c r="C117" s="33"/>
      <c r="D117" s="216" t="s">
        <v>186</v>
      </c>
      <c r="E117" s="33"/>
      <c r="F117" s="217" t="s">
        <v>222</v>
      </c>
      <c r="G117" s="33"/>
      <c r="H117" s="33"/>
      <c r="I117" s="33"/>
      <c r="J117" s="33"/>
      <c r="K117" s="33"/>
      <c r="L117" s="37"/>
      <c r="M117" s="218"/>
      <c r="N117" s="219"/>
      <c r="O117" s="76"/>
      <c r="P117" s="76"/>
      <c r="Q117" s="76"/>
      <c r="R117" s="76"/>
      <c r="S117" s="76"/>
      <c r="T117" s="77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6" t="s">
        <v>186</v>
      </c>
      <c r="AU117" s="16" t="s">
        <v>109</v>
      </c>
    </row>
    <row r="118" s="2" customFormat="1" ht="33" customHeight="1">
      <c r="A118" s="31"/>
      <c r="B118" s="32"/>
      <c r="C118" s="195" t="s">
        <v>214</v>
      </c>
      <c r="D118" s="195" t="s">
        <v>113</v>
      </c>
      <c r="E118" s="196" t="s">
        <v>215</v>
      </c>
      <c r="F118" s="197" t="s">
        <v>216</v>
      </c>
      <c r="G118" s="198" t="s">
        <v>116</v>
      </c>
      <c r="H118" s="199">
        <v>160</v>
      </c>
      <c r="I118" s="200">
        <v>42</v>
      </c>
      <c r="J118" s="200">
        <f>ROUND(I118*H118,2)</f>
        <v>6720</v>
      </c>
      <c r="K118" s="197" t="s">
        <v>117</v>
      </c>
      <c r="L118" s="37"/>
      <c r="M118" s="201" t="s">
        <v>17</v>
      </c>
      <c r="N118" s="202" t="s">
        <v>38</v>
      </c>
      <c r="O118" s="203">
        <v>0.11</v>
      </c>
      <c r="P118" s="203">
        <f>O118*H118</f>
        <v>17.600000000000001</v>
      </c>
      <c r="Q118" s="203">
        <v>0</v>
      </c>
      <c r="R118" s="203">
        <f>Q118*H118</f>
        <v>0</v>
      </c>
      <c r="S118" s="203">
        <v>0</v>
      </c>
      <c r="T118" s="204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205" t="s">
        <v>118</v>
      </c>
      <c r="AT118" s="205" t="s">
        <v>113</v>
      </c>
      <c r="AU118" s="205" t="s">
        <v>109</v>
      </c>
      <c r="AY118" s="16" t="s">
        <v>110</v>
      </c>
      <c r="BE118" s="206">
        <f>IF(N118="základní",J118,0)</f>
        <v>0</v>
      </c>
      <c r="BF118" s="206">
        <f>IF(N118="snížená",J118,0)</f>
        <v>6720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16" t="s">
        <v>109</v>
      </c>
      <c r="BK118" s="206">
        <f>ROUND(I118*H118,2)</f>
        <v>6720</v>
      </c>
      <c r="BL118" s="16" t="s">
        <v>118</v>
      </c>
      <c r="BM118" s="205" t="s">
        <v>224</v>
      </c>
    </row>
    <row r="119" s="2" customFormat="1" ht="16.5" customHeight="1">
      <c r="A119" s="31"/>
      <c r="B119" s="32"/>
      <c r="C119" s="207" t="s">
        <v>218</v>
      </c>
      <c r="D119" s="207" t="s">
        <v>120</v>
      </c>
      <c r="E119" s="208" t="s">
        <v>219</v>
      </c>
      <c r="F119" s="209" t="s">
        <v>220</v>
      </c>
      <c r="G119" s="210" t="s">
        <v>116</v>
      </c>
      <c r="H119" s="211">
        <v>160</v>
      </c>
      <c r="I119" s="212">
        <v>23.300000000000001</v>
      </c>
      <c r="J119" s="212">
        <f>ROUND(I119*H119,2)</f>
        <v>3728</v>
      </c>
      <c r="K119" s="209" t="s">
        <v>117</v>
      </c>
      <c r="L119" s="213"/>
      <c r="M119" s="214" t="s">
        <v>17</v>
      </c>
      <c r="N119" s="215" t="s">
        <v>38</v>
      </c>
      <c r="O119" s="203">
        <v>0</v>
      </c>
      <c r="P119" s="203">
        <f>O119*H119</f>
        <v>0</v>
      </c>
      <c r="Q119" s="203">
        <v>0.00016000000000000001</v>
      </c>
      <c r="R119" s="203">
        <f>Q119*H119</f>
        <v>0.025600000000000001</v>
      </c>
      <c r="S119" s="203">
        <v>0</v>
      </c>
      <c r="T119" s="204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205" t="s">
        <v>123</v>
      </c>
      <c r="AT119" s="205" t="s">
        <v>120</v>
      </c>
      <c r="AU119" s="205" t="s">
        <v>109</v>
      </c>
      <c r="AY119" s="16" t="s">
        <v>110</v>
      </c>
      <c r="BE119" s="206">
        <f>IF(N119="základní",J119,0)</f>
        <v>0</v>
      </c>
      <c r="BF119" s="206">
        <f>IF(N119="snížená",J119,0)</f>
        <v>3728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16" t="s">
        <v>109</v>
      </c>
      <c r="BK119" s="206">
        <f>ROUND(I119*H119,2)</f>
        <v>3728</v>
      </c>
      <c r="BL119" s="16" t="s">
        <v>118</v>
      </c>
      <c r="BM119" s="205" t="s">
        <v>226</v>
      </c>
    </row>
    <row r="120" s="2" customFormat="1">
      <c r="A120" s="31"/>
      <c r="B120" s="32"/>
      <c r="C120" s="33"/>
      <c r="D120" s="216" t="s">
        <v>186</v>
      </c>
      <c r="E120" s="33"/>
      <c r="F120" s="217" t="s">
        <v>227</v>
      </c>
      <c r="G120" s="33"/>
      <c r="H120" s="33"/>
      <c r="I120" s="33"/>
      <c r="J120" s="33"/>
      <c r="K120" s="33"/>
      <c r="L120" s="37"/>
      <c r="M120" s="218"/>
      <c r="N120" s="219"/>
      <c r="O120" s="76"/>
      <c r="P120" s="76"/>
      <c r="Q120" s="76"/>
      <c r="R120" s="76"/>
      <c r="S120" s="76"/>
      <c r="T120" s="77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6" t="s">
        <v>186</v>
      </c>
      <c r="AU120" s="16" t="s">
        <v>109</v>
      </c>
    </row>
    <row r="121" s="2" customFormat="1" ht="33" customHeight="1">
      <c r="A121" s="31"/>
      <c r="B121" s="32"/>
      <c r="C121" s="195" t="s">
        <v>223</v>
      </c>
      <c r="D121" s="195" t="s">
        <v>113</v>
      </c>
      <c r="E121" s="196" t="s">
        <v>215</v>
      </c>
      <c r="F121" s="197" t="s">
        <v>216</v>
      </c>
      <c r="G121" s="198" t="s">
        <v>116</v>
      </c>
      <c r="H121" s="199">
        <v>10</v>
      </c>
      <c r="I121" s="200">
        <v>42</v>
      </c>
      <c r="J121" s="200">
        <f>ROUND(I121*H121,2)</f>
        <v>420</v>
      </c>
      <c r="K121" s="197" t="s">
        <v>117</v>
      </c>
      <c r="L121" s="37"/>
      <c r="M121" s="201" t="s">
        <v>17</v>
      </c>
      <c r="N121" s="202" t="s">
        <v>38</v>
      </c>
      <c r="O121" s="203">
        <v>0.11</v>
      </c>
      <c r="P121" s="203">
        <f>O121*H121</f>
        <v>1.1000000000000001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205" t="s">
        <v>118</v>
      </c>
      <c r="AT121" s="205" t="s">
        <v>113</v>
      </c>
      <c r="AU121" s="205" t="s">
        <v>109</v>
      </c>
      <c r="AY121" s="16" t="s">
        <v>110</v>
      </c>
      <c r="BE121" s="206">
        <f>IF(N121="základní",J121,0)</f>
        <v>0</v>
      </c>
      <c r="BF121" s="206">
        <f>IF(N121="snížená",J121,0)</f>
        <v>420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6" t="s">
        <v>109</v>
      </c>
      <c r="BK121" s="206">
        <f>ROUND(I121*H121,2)</f>
        <v>420</v>
      </c>
      <c r="BL121" s="16" t="s">
        <v>118</v>
      </c>
      <c r="BM121" s="205" t="s">
        <v>229</v>
      </c>
    </row>
    <row r="122" s="2" customFormat="1" ht="16.5" customHeight="1">
      <c r="A122" s="31"/>
      <c r="B122" s="32"/>
      <c r="C122" s="207" t="s">
        <v>225</v>
      </c>
      <c r="D122" s="207" t="s">
        <v>120</v>
      </c>
      <c r="E122" s="208" t="s">
        <v>230</v>
      </c>
      <c r="F122" s="209" t="s">
        <v>231</v>
      </c>
      <c r="G122" s="210" t="s">
        <v>116</v>
      </c>
      <c r="H122" s="211">
        <v>10</v>
      </c>
      <c r="I122" s="212">
        <v>37.700000000000003</v>
      </c>
      <c r="J122" s="212">
        <f>ROUND(I122*H122,2)</f>
        <v>377</v>
      </c>
      <c r="K122" s="209" t="s">
        <v>117</v>
      </c>
      <c r="L122" s="213"/>
      <c r="M122" s="214" t="s">
        <v>17</v>
      </c>
      <c r="N122" s="215" t="s">
        <v>38</v>
      </c>
      <c r="O122" s="203">
        <v>0</v>
      </c>
      <c r="P122" s="203">
        <f>O122*H122</f>
        <v>0</v>
      </c>
      <c r="Q122" s="203">
        <v>0.00025000000000000001</v>
      </c>
      <c r="R122" s="203">
        <f>Q122*H122</f>
        <v>0.0025000000000000001</v>
      </c>
      <c r="S122" s="203">
        <v>0</v>
      </c>
      <c r="T122" s="204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205" t="s">
        <v>123</v>
      </c>
      <c r="AT122" s="205" t="s">
        <v>120</v>
      </c>
      <c r="AU122" s="205" t="s">
        <v>109</v>
      </c>
      <c r="AY122" s="16" t="s">
        <v>110</v>
      </c>
      <c r="BE122" s="206">
        <f>IF(N122="základní",J122,0)</f>
        <v>0</v>
      </c>
      <c r="BF122" s="206">
        <f>IF(N122="snížená",J122,0)</f>
        <v>377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6" t="s">
        <v>109</v>
      </c>
      <c r="BK122" s="206">
        <f>ROUND(I122*H122,2)</f>
        <v>377</v>
      </c>
      <c r="BL122" s="16" t="s">
        <v>118</v>
      </c>
      <c r="BM122" s="205" t="s">
        <v>232</v>
      </c>
    </row>
    <row r="123" s="2" customFormat="1" ht="33" customHeight="1">
      <c r="A123" s="31"/>
      <c r="B123" s="32"/>
      <c r="C123" s="195" t="s">
        <v>228</v>
      </c>
      <c r="D123" s="195" t="s">
        <v>113</v>
      </c>
      <c r="E123" s="196" t="s">
        <v>234</v>
      </c>
      <c r="F123" s="197" t="s">
        <v>235</v>
      </c>
      <c r="G123" s="198" t="s">
        <v>116</v>
      </c>
      <c r="H123" s="199">
        <v>20</v>
      </c>
      <c r="I123" s="200">
        <v>43.5</v>
      </c>
      <c r="J123" s="200">
        <f>ROUND(I123*H123,2)</f>
        <v>870</v>
      </c>
      <c r="K123" s="197" t="s">
        <v>117</v>
      </c>
      <c r="L123" s="37"/>
      <c r="M123" s="201" t="s">
        <v>17</v>
      </c>
      <c r="N123" s="202" t="s">
        <v>38</v>
      </c>
      <c r="O123" s="203">
        <v>0.114</v>
      </c>
      <c r="P123" s="203">
        <f>O123*H123</f>
        <v>2.2800000000000002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205" t="s">
        <v>118</v>
      </c>
      <c r="AT123" s="205" t="s">
        <v>113</v>
      </c>
      <c r="AU123" s="205" t="s">
        <v>109</v>
      </c>
      <c r="AY123" s="16" t="s">
        <v>110</v>
      </c>
      <c r="BE123" s="206">
        <f>IF(N123="základní",J123,0)</f>
        <v>0</v>
      </c>
      <c r="BF123" s="206">
        <f>IF(N123="snížená",J123,0)</f>
        <v>870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6" t="s">
        <v>109</v>
      </c>
      <c r="BK123" s="206">
        <f>ROUND(I123*H123,2)</f>
        <v>870</v>
      </c>
      <c r="BL123" s="16" t="s">
        <v>118</v>
      </c>
      <c r="BM123" s="205" t="s">
        <v>854</v>
      </c>
    </row>
    <row r="124" s="2" customFormat="1" ht="16.5" customHeight="1">
      <c r="A124" s="31"/>
      <c r="B124" s="32"/>
      <c r="C124" s="207" t="s">
        <v>123</v>
      </c>
      <c r="D124" s="207" t="s">
        <v>120</v>
      </c>
      <c r="E124" s="208" t="s">
        <v>238</v>
      </c>
      <c r="F124" s="209" t="s">
        <v>239</v>
      </c>
      <c r="G124" s="210" t="s">
        <v>116</v>
      </c>
      <c r="H124" s="211">
        <v>20</v>
      </c>
      <c r="I124" s="212">
        <v>62.299999999999997</v>
      </c>
      <c r="J124" s="212">
        <f>ROUND(I124*H124,2)</f>
        <v>1246</v>
      </c>
      <c r="K124" s="209" t="s">
        <v>117</v>
      </c>
      <c r="L124" s="213"/>
      <c r="M124" s="214" t="s">
        <v>17</v>
      </c>
      <c r="N124" s="215" t="s">
        <v>38</v>
      </c>
      <c r="O124" s="203">
        <v>0</v>
      </c>
      <c r="P124" s="203">
        <f>O124*H124</f>
        <v>0</v>
      </c>
      <c r="Q124" s="203">
        <v>0.00034000000000000002</v>
      </c>
      <c r="R124" s="203">
        <f>Q124*H124</f>
        <v>0.0068000000000000005</v>
      </c>
      <c r="S124" s="203">
        <v>0</v>
      </c>
      <c r="T124" s="204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05" t="s">
        <v>123</v>
      </c>
      <c r="AT124" s="205" t="s">
        <v>120</v>
      </c>
      <c r="AU124" s="205" t="s">
        <v>109</v>
      </c>
      <c r="AY124" s="16" t="s">
        <v>110</v>
      </c>
      <c r="BE124" s="206">
        <f>IF(N124="základní",J124,0)</f>
        <v>0</v>
      </c>
      <c r="BF124" s="206">
        <f>IF(N124="snížená",J124,0)</f>
        <v>1246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6" t="s">
        <v>109</v>
      </c>
      <c r="BK124" s="206">
        <f>ROUND(I124*H124,2)</f>
        <v>1246</v>
      </c>
      <c r="BL124" s="16" t="s">
        <v>118</v>
      </c>
      <c r="BM124" s="205" t="s">
        <v>855</v>
      </c>
    </row>
    <row r="125" s="2" customFormat="1" ht="33" customHeight="1">
      <c r="A125" s="31"/>
      <c r="B125" s="32"/>
      <c r="C125" s="195" t="s">
        <v>233</v>
      </c>
      <c r="D125" s="195" t="s">
        <v>113</v>
      </c>
      <c r="E125" s="196" t="s">
        <v>856</v>
      </c>
      <c r="F125" s="197" t="s">
        <v>857</v>
      </c>
      <c r="G125" s="198" t="s">
        <v>116</v>
      </c>
      <c r="H125" s="199">
        <v>80</v>
      </c>
      <c r="I125" s="200">
        <v>46.600000000000001</v>
      </c>
      <c r="J125" s="200">
        <f>ROUND(I125*H125,2)</f>
        <v>3728</v>
      </c>
      <c r="K125" s="197" t="s">
        <v>117</v>
      </c>
      <c r="L125" s="37"/>
      <c r="M125" s="201" t="s">
        <v>17</v>
      </c>
      <c r="N125" s="202" t="s">
        <v>38</v>
      </c>
      <c r="O125" s="203">
        <v>0.122</v>
      </c>
      <c r="P125" s="203">
        <f>O125*H125</f>
        <v>9.7599999999999998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05" t="s">
        <v>118</v>
      </c>
      <c r="AT125" s="205" t="s">
        <v>113</v>
      </c>
      <c r="AU125" s="205" t="s">
        <v>109</v>
      </c>
      <c r="AY125" s="16" t="s">
        <v>110</v>
      </c>
      <c r="BE125" s="206">
        <f>IF(N125="základní",J125,0)</f>
        <v>0</v>
      </c>
      <c r="BF125" s="206">
        <f>IF(N125="snížená",J125,0)</f>
        <v>3728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6" t="s">
        <v>109</v>
      </c>
      <c r="BK125" s="206">
        <f>ROUND(I125*H125,2)</f>
        <v>3728</v>
      </c>
      <c r="BL125" s="16" t="s">
        <v>118</v>
      </c>
      <c r="BM125" s="205" t="s">
        <v>858</v>
      </c>
    </row>
    <row r="126" s="2" customFormat="1" ht="16.5" customHeight="1">
      <c r="A126" s="31"/>
      <c r="B126" s="32"/>
      <c r="C126" s="207" t="s">
        <v>237</v>
      </c>
      <c r="D126" s="207" t="s">
        <v>120</v>
      </c>
      <c r="E126" s="208" t="s">
        <v>859</v>
      </c>
      <c r="F126" s="209" t="s">
        <v>860</v>
      </c>
      <c r="G126" s="210" t="s">
        <v>116</v>
      </c>
      <c r="H126" s="211">
        <v>80</v>
      </c>
      <c r="I126" s="212">
        <v>56.399999999999999</v>
      </c>
      <c r="J126" s="212">
        <f>ROUND(I126*H126,2)</f>
        <v>4512</v>
      </c>
      <c r="K126" s="209" t="s">
        <v>117</v>
      </c>
      <c r="L126" s="213"/>
      <c r="M126" s="214" t="s">
        <v>17</v>
      </c>
      <c r="N126" s="215" t="s">
        <v>38</v>
      </c>
      <c r="O126" s="203">
        <v>0</v>
      </c>
      <c r="P126" s="203">
        <f>O126*H126</f>
        <v>0</v>
      </c>
      <c r="Q126" s="203">
        <v>0.00033</v>
      </c>
      <c r="R126" s="203">
        <f>Q126*H126</f>
        <v>0.0264</v>
      </c>
      <c r="S126" s="203">
        <v>0</v>
      </c>
      <c r="T126" s="204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5" t="s">
        <v>123</v>
      </c>
      <c r="AT126" s="205" t="s">
        <v>120</v>
      </c>
      <c r="AU126" s="205" t="s">
        <v>109</v>
      </c>
      <c r="AY126" s="16" t="s">
        <v>110</v>
      </c>
      <c r="BE126" s="206">
        <f>IF(N126="základní",J126,0)</f>
        <v>0</v>
      </c>
      <c r="BF126" s="206">
        <f>IF(N126="snížená",J126,0)</f>
        <v>4512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6" t="s">
        <v>109</v>
      </c>
      <c r="BK126" s="206">
        <f>ROUND(I126*H126,2)</f>
        <v>4512</v>
      </c>
      <c r="BL126" s="16" t="s">
        <v>118</v>
      </c>
      <c r="BM126" s="205" t="s">
        <v>861</v>
      </c>
    </row>
    <row r="127" s="2" customFormat="1" ht="33" customHeight="1">
      <c r="A127" s="31"/>
      <c r="B127" s="32"/>
      <c r="C127" s="195" t="s">
        <v>241</v>
      </c>
      <c r="D127" s="195" t="s">
        <v>113</v>
      </c>
      <c r="E127" s="196" t="s">
        <v>242</v>
      </c>
      <c r="F127" s="197" t="s">
        <v>243</v>
      </c>
      <c r="G127" s="198" t="s">
        <v>116</v>
      </c>
      <c r="H127" s="199">
        <v>220</v>
      </c>
      <c r="I127" s="200">
        <v>19.899999999999999</v>
      </c>
      <c r="J127" s="200">
        <f>ROUND(I127*H127,2)</f>
        <v>4378</v>
      </c>
      <c r="K127" s="197" t="s">
        <v>117</v>
      </c>
      <c r="L127" s="37"/>
      <c r="M127" s="201" t="s">
        <v>17</v>
      </c>
      <c r="N127" s="202" t="s">
        <v>38</v>
      </c>
      <c r="O127" s="203">
        <v>0.045999999999999999</v>
      </c>
      <c r="P127" s="203">
        <f>O127*H127</f>
        <v>10.119999999999999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5" t="s">
        <v>118</v>
      </c>
      <c r="AT127" s="205" t="s">
        <v>113</v>
      </c>
      <c r="AU127" s="205" t="s">
        <v>109</v>
      </c>
      <c r="AY127" s="16" t="s">
        <v>110</v>
      </c>
      <c r="BE127" s="206">
        <f>IF(N127="základní",J127,0)</f>
        <v>0</v>
      </c>
      <c r="BF127" s="206">
        <f>IF(N127="snížená",J127,0)</f>
        <v>4378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6" t="s">
        <v>109</v>
      </c>
      <c r="BK127" s="206">
        <f>ROUND(I127*H127,2)</f>
        <v>4378</v>
      </c>
      <c r="BL127" s="16" t="s">
        <v>118</v>
      </c>
      <c r="BM127" s="205" t="s">
        <v>244</v>
      </c>
    </row>
    <row r="128" s="2" customFormat="1" ht="16.5" customHeight="1">
      <c r="A128" s="31"/>
      <c r="B128" s="32"/>
      <c r="C128" s="207" t="s">
        <v>245</v>
      </c>
      <c r="D128" s="207" t="s">
        <v>120</v>
      </c>
      <c r="E128" s="208" t="s">
        <v>246</v>
      </c>
      <c r="F128" s="209" t="s">
        <v>247</v>
      </c>
      <c r="G128" s="210" t="s">
        <v>116</v>
      </c>
      <c r="H128" s="211">
        <v>160</v>
      </c>
      <c r="I128" s="212">
        <v>16.649999999999999</v>
      </c>
      <c r="J128" s="212">
        <f>ROUND(I128*H128,2)</f>
        <v>2664</v>
      </c>
      <c r="K128" s="209" t="s">
        <v>17</v>
      </c>
      <c r="L128" s="213"/>
      <c r="M128" s="214" t="s">
        <v>17</v>
      </c>
      <c r="N128" s="215" t="s">
        <v>38</v>
      </c>
      <c r="O128" s="203">
        <v>0</v>
      </c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5" t="s">
        <v>123</v>
      </c>
      <c r="AT128" s="205" t="s">
        <v>120</v>
      </c>
      <c r="AU128" s="205" t="s">
        <v>109</v>
      </c>
      <c r="AY128" s="16" t="s">
        <v>110</v>
      </c>
      <c r="BE128" s="206">
        <f>IF(N128="základní",J128,0)</f>
        <v>0</v>
      </c>
      <c r="BF128" s="206">
        <f>IF(N128="snížená",J128,0)</f>
        <v>2664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6" t="s">
        <v>109</v>
      </c>
      <c r="BK128" s="206">
        <f>ROUND(I128*H128,2)</f>
        <v>2664</v>
      </c>
      <c r="BL128" s="16" t="s">
        <v>118</v>
      </c>
      <c r="BM128" s="205" t="s">
        <v>248</v>
      </c>
    </row>
    <row r="129" s="2" customFormat="1" ht="16.5" customHeight="1">
      <c r="A129" s="31"/>
      <c r="B129" s="32"/>
      <c r="C129" s="207" t="s">
        <v>249</v>
      </c>
      <c r="D129" s="207" t="s">
        <v>120</v>
      </c>
      <c r="E129" s="208" t="s">
        <v>250</v>
      </c>
      <c r="F129" s="209" t="s">
        <v>251</v>
      </c>
      <c r="G129" s="210" t="s">
        <v>116</v>
      </c>
      <c r="H129" s="211">
        <v>60</v>
      </c>
      <c r="I129" s="212">
        <v>25.260000000000002</v>
      </c>
      <c r="J129" s="212">
        <f>ROUND(I129*H129,2)</f>
        <v>1515.5999999999999</v>
      </c>
      <c r="K129" s="209" t="s">
        <v>17</v>
      </c>
      <c r="L129" s="213"/>
      <c r="M129" s="214" t="s">
        <v>17</v>
      </c>
      <c r="N129" s="215" t="s">
        <v>38</v>
      </c>
      <c r="O129" s="203">
        <v>0</v>
      </c>
      <c r="P129" s="203">
        <f>O129*H129</f>
        <v>0</v>
      </c>
      <c r="Q129" s="203">
        <v>0</v>
      </c>
      <c r="R129" s="203">
        <f>Q129*H129</f>
        <v>0</v>
      </c>
      <c r="S129" s="203">
        <v>0</v>
      </c>
      <c r="T129" s="204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5" t="s">
        <v>123</v>
      </c>
      <c r="AT129" s="205" t="s">
        <v>120</v>
      </c>
      <c r="AU129" s="205" t="s">
        <v>109</v>
      </c>
      <c r="AY129" s="16" t="s">
        <v>110</v>
      </c>
      <c r="BE129" s="206">
        <f>IF(N129="základní",J129,0)</f>
        <v>0</v>
      </c>
      <c r="BF129" s="206">
        <f>IF(N129="snížená",J129,0)</f>
        <v>1515.5999999999999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6" t="s">
        <v>109</v>
      </c>
      <c r="BK129" s="206">
        <f>ROUND(I129*H129,2)</f>
        <v>1515.5999999999999</v>
      </c>
      <c r="BL129" s="16" t="s">
        <v>118</v>
      </c>
      <c r="BM129" s="205" t="s">
        <v>252</v>
      </c>
    </row>
    <row r="130" s="2" customFormat="1" ht="21.75" customHeight="1">
      <c r="A130" s="31"/>
      <c r="B130" s="32"/>
      <c r="C130" s="195" t="s">
        <v>253</v>
      </c>
      <c r="D130" s="195" t="s">
        <v>113</v>
      </c>
      <c r="E130" s="196" t="s">
        <v>254</v>
      </c>
      <c r="F130" s="197" t="s">
        <v>255</v>
      </c>
      <c r="G130" s="198" t="s">
        <v>140</v>
      </c>
      <c r="H130" s="199">
        <v>202</v>
      </c>
      <c r="I130" s="200">
        <v>20.5</v>
      </c>
      <c r="J130" s="200">
        <f>ROUND(I130*H130,2)</f>
        <v>4141</v>
      </c>
      <c r="K130" s="197" t="s">
        <v>117</v>
      </c>
      <c r="L130" s="37"/>
      <c r="M130" s="201" t="s">
        <v>17</v>
      </c>
      <c r="N130" s="202" t="s">
        <v>38</v>
      </c>
      <c r="O130" s="203">
        <v>0.050999999999999997</v>
      </c>
      <c r="P130" s="203">
        <f>O130*H130</f>
        <v>10.302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5" t="s">
        <v>118</v>
      </c>
      <c r="AT130" s="205" t="s">
        <v>113</v>
      </c>
      <c r="AU130" s="205" t="s">
        <v>109</v>
      </c>
      <c r="AY130" s="16" t="s">
        <v>110</v>
      </c>
      <c r="BE130" s="206">
        <f>IF(N130="základní",J130,0)</f>
        <v>0</v>
      </c>
      <c r="BF130" s="206">
        <f>IF(N130="snížená",J130,0)</f>
        <v>4141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6" t="s">
        <v>109</v>
      </c>
      <c r="BK130" s="206">
        <f>ROUND(I130*H130,2)</f>
        <v>4141</v>
      </c>
      <c r="BL130" s="16" t="s">
        <v>118</v>
      </c>
      <c r="BM130" s="205" t="s">
        <v>256</v>
      </c>
    </row>
    <row r="131" s="2" customFormat="1" ht="21.75" customHeight="1">
      <c r="A131" s="31"/>
      <c r="B131" s="32"/>
      <c r="C131" s="195" t="s">
        <v>257</v>
      </c>
      <c r="D131" s="195" t="s">
        <v>113</v>
      </c>
      <c r="E131" s="196" t="s">
        <v>258</v>
      </c>
      <c r="F131" s="197" t="s">
        <v>259</v>
      </c>
      <c r="G131" s="198" t="s">
        <v>140</v>
      </c>
      <c r="H131" s="199">
        <v>5</v>
      </c>
      <c r="I131" s="200">
        <v>23</v>
      </c>
      <c r="J131" s="200">
        <f>ROUND(I131*H131,2)</f>
        <v>115</v>
      </c>
      <c r="K131" s="197" t="s">
        <v>117</v>
      </c>
      <c r="L131" s="37"/>
      <c r="M131" s="201" t="s">
        <v>17</v>
      </c>
      <c r="N131" s="202" t="s">
        <v>38</v>
      </c>
      <c r="O131" s="203">
        <v>0.057000000000000002</v>
      </c>
      <c r="P131" s="203">
        <f>O131*H131</f>
        <v>0.28500000000000003</v>
      </c>
      <c r="Q131" s="203">
        <v>0</v>
      </c>
      <c r="R131" s="203">
        <f>Q131*H131</f>
        <v>0</v>
      </c>
      <c r="S131" s="203">
        <v>0</v>
      </c>
      <c r="T131" s="204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5" t="s">
        <v>118</v>
      </c>
      <c r="AT131" s="205" t="s">
        <v>113</v>
      </c>
      <c r="AU131" s="205" t="s">
        <v>109</v>
      </c>
      <c r="AY131" s="16" t="s">
        <v>110</v>
      </c>
      <c r="BE131" s="206">
        <f>IF(N131="základní",J131,0)</f>
        <v>0</v>
      </c>
      <c r="BF131" s="206">
        <f>IF(N131="snížená",J131,0)</f>
        <v>115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6" t="s">
        <v>109</v>
      </c>
      <c r="BK131" s="206">
        <f>ROUND(I131*H131,2)</f>
        <v>115</v>
      </c>
      <c r="BL131" s="16" t="s">
        <v>118</v>
      </c>
      <c r="BM131" s="205" t="s">
        <v>260</v>
      </c>
    </row>
    <row r="132" s="2" customFormat="1" ht="21.75" customHeight="1">
      <c r="A132" s="31"/>
      <c r="B132" s="32"/>
      <c r="C132" s="195" t="s">
        <v>261</v>
      </c>
      <c r="D132" s="195" t="s">
        <v>113</v>
      </c>
      <c r="E132" s="196" t="s">
        <v>262</v>
      </c>
      <c r="F132" s="197" t="s">
        <v>263</v>
      </c>
      <c r="G132" s="198" t="s">
        <v>140</v>
      </c>
      <c r="H132" s="199">
        <v>8</v>
      </c>
      <c r="I132" s="200">
        <v>51.200000000000003</v>
      </c>
      <c r="J132" s="200">
        <f>ROUND(I132*H132,2)</f>
        <v>409.60000000000002</v>
      </c>
      <c r="K132" s="197" t="s">
        <v>117</v>
      </c>
      <c r="L132" s="37"/>
      <c r="M132" s="201" t="s">
        <v>17</v>
      </c>
      <c r="N132" s="202" t="s">
        <v>38</v>
      </c>
      <c r="O132" s="203">
        <v>0.127</v>
      </c>
      <c r="P132" s="203">
        <f>O132*H132</f>
        <v>1.016</v>
      </c>
      <c r="Q132" s="203">
        <v>0</v>
      </c>
      <c r="R132" s="203">
        <f>Q132*H132</f>
        <v>0</v>
      </c>
      <c r="S132" s="203">
        <v>0</v>
      </c>
      <c r="T132" s="204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5" t="s">
        <v>118</v>
      </c>
      <c r="AT132" s="205" t="s">
        <v>113</v>
      </c>
      <c r="AU132" s="205" t="s">
        <v>109</v>
      </c>
      <c r="AY132" s="16" t="s">
        <v>110</v>
      </c>
      <c r="BE132" s="206">
        <f>IF(N132="základní",J132,0)</f>
        <v>0</v>
      </c>
      <c r="BF132" s="206">
        <f>IF(N132="snížená",J132,0)</f>
        <v>409.60000000000002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6" t="s">
        <v>109</v>
      </c>
      <c r="BK132" s="206">
        <f>ROUND(I132*H132,2)</f>
        <v>409.60000000000002</v>
      </c>
      <c r="BL132" s="16" t="s">
        <v>118</v>
      </c>
      <c r="BM132" s="205" t="s">
        <v>264</v>
      </c>
    </row>
    <row r="133" s="2" customFormat="1" ht="33" customHeight="1">
      <c r="A133" s="31"/>
      <c r="B133" s="32"/>
      <c r="C133" s="195" t="s">
        <v>265</v>
      </c>
      <c r="D133" s="195" t="s">
        <v>113</v>
      </c>
      <c r="E133" s="196" t="s">
        <v>270</v>
      </c>
      <c r="F133" s="197" t="s">
        <v>271</v>
      </c>
      <c r="G133" s="198" t="s">
        <v>140</v>
      </c>
      <c r="H133" s="199">
        <v>7</v>
      </c>
      <c r="I133" s="200">
        <v>141</v>
      </c>
      <c r="J133" s="200">
        <f>ROUND(I133*H133,2)</f>
        <v>987</v>
      </c>
      <c r="K133" s="197" t="s">
        <v>117</v>
      </c>
      <c r="L133" s="37"/>
      <c r="M133" s="201" t="s">
        <v>17</v>
      </c>
      <c r="N133" s="202" t="s">
        <v>38</v>
      </c>
      <c r="O133" s="203">
        <v>0.39000000000000001</v>
      </c>
      <c r="P133" s="203">
        <f>O133*H133</f>
        <v>2.73</v>
      </c>
      <c r="Q133" s="203">
        <v>0</v>
      </c>
      <c r="R133" s="203">
        <f>Q133*H133</f>
        <v>0</v>
      </c>
      <c r="S133" s="203">
        <v>0</v>
      </c>
      <c r="T133" s="204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5" t="s">
        <v>118</v>
      </c>
      <c r="AT133" s="205" t="s">
        <v>113</v>
      </c>
      <c r="AU133" s="205" t="s">
        <v>109</v>
      </c>
      <c r="AY133" s="16" t="s">
        <v>110</v>
      </c>
      <c r="BE133" s="206">
        <f>IF(N133="základní",J133,0)</f>
        <v>0</v>
      </c>
      <c r="BF133" s="206">
        <f>IF(N133="snížená",J133,0)</f>
        <v>987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6" t="s">
        <v>109</v>
      </c>
      <c r="BK133" s="206">
        <f>ROUND(I133*H133,2)</f>
        <v>987</v>
      </c>
      <c r="BL133" s="16" t="s">
        <v>118</v>
      </c>
      <c r="BM133" s="205" t="s">
        <v>862</v>
      </c>
    </row>
    <row r="134" s="2" customFormat="1" ht="16.5" customHeight="1">
      <c r="A134" s="31"/>
      <c r="B134" s="32"/>
      <c r="C134" s="207" t="s">
        <v>269</v>
      </c>
      <c r="D134" s="207" t="s">
        <v>120</v>
      </c>
      <c r="E134" s="208" t="s">
        <v>274</v>
      </c>
      <c r="F134" s="209" t="s">
        <v>275</v>
      </c>
      <c r="G134" s="210" t="s">
        <v>140</v>
      </c>
      <c r="H134" s="211">
        <v>1</v>
      </c>
      <c r="I134" s="212">
        <v>185</v>
      </c>
      <c r="J134" s="212">
        <f>ROUND(I134*H134,2)</f>
        <v>185</v>
      </c>
      <c r="K134" s="209" t="s">
        <v>17</v>
      </c>
      <c r="L134" s="213"/>
      <c r="M134" s="214" t="s">
        <v>17</v>
      </c>
      <c r="N134" s="215" t="s">
        <v>38</v>
      </c>
      <c r="O134" s="203">
        <v>0</v>
      </c>
      <c r="P134" s="203">
        <f>O134*H134</f>
        <v>0</v>
      </c>
      <c r="Q134" s="203">
        <v>0.00010000000000000001</v>
      </c>
      <c r="R134" s="203">
        <f>Q134*H134</f>
        <v>0.00010000000000000001</v>
      </c>
      <c r="S134" s="203">
        <v>0</v>
      </c>
      <c r="T134" s="204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5" t="s">
        <v>123</v>
      </c>
      <c r="AT134" s="205" t="s">
        <v>120</v>
      </c>
      <c r="AU134" s="205" t="s">
        <v>109</v>
      </c>
      <c r="AY134" s="16" t="s">
        <v>110</v>
      </c>
      <c r="BE134" s="206">
        <f>IF(N134="základní",J134,0)</f>
        <v>0</v>
      </c>
      <c r="BF134" s="206">
        <f>IF(N134="snížená",J134,0)</f>
        <v>185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16" t="s">
        <v>109</v>
      </c>
      <c r="BK134" s="206">
        <f>ROUND(I134*H134,2)</f>
        <v>185</v>
      </c>
      <c r="BL134" s="16" t="s">
        <v>118</v>
      </c>
      <c r="BM134" s="205" t="s">
        <v>276</v>
      </c>
    </row>
    <row r="135" s="2" customFormat="1" ht="16.5" customHeight="1">
      <c r="A135" s="31"/>
      <c r="B135" s="32"/>
      <c r="C135" s="207" t="s">
        <v>273</v>
      </c>
      <c r="D135" s="207" t="s">
        <v>120</v>
      </c>
      <c r="E135" s="208" t="s">
        <v>278</v>
      </c>
      <c r="F135" s="209" t="s">
        <v>279</v>
      </c>
      <c r="G135" s="210" t="s">
        <v>140</v>
      </c>
      <c r="H135" s="211">
        <v>3</v>
      </c>
      <c r="I135" s="212">
        <v>915</v>
      </c>
      <c r="J135" s="212">
        <f>ROUND(I135*H135,2)</f>
        <v>2745</v>
      </c>
      <c r="K135" s="209" t="s">
        <v>17</v>
      </c>
      <c r="L135" s="213"/>
      <c r="M135" s="214" t="s">
        <v>17</v>
      </c>
      <c r="N135" s="215" t="s">
        <v>38</v>
      </c>
      <c r="O135" s="203">
        <v>0</v>
      </c>
      <c r="P135" s="203">
        <f>O135*H135</f>
        <v>0</v>
      </c>
      <c r="Q135" s="203">
        <v>0.00025999999999999998</v>
      </c>
      <c r="R135" s="203">
        <f>Q135*H135</f>
        <v>0.00077999999999999988</v>
      </c>
      <c r="S135" s="203">
        <v>0</v>
      </c>
      <c r="T135" s="204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5" t="s">
        <v>123</v>
      </c>
      <c r="AT135" s="205" t="s">
        <v>120</v>
      </c>
      <c r="AU135" s="205" t="s">
        <v>109</v>
      </c>
      <c r="AY135" s="16" t="s">
        <v>110</v>
      </c>
      <c r="BE135" s="206">
        <f>IF(N135="základní",J135,0)</f>
        <v>0</v>
      </c>
      <c r="BF135" s="206">
        <f>IF(N135="snížená",J135,0)</f>
        <v>2745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6" t="s">
        <v>109</v>
      </c>
      <c r="BK135" s="206">
        <f>ROUND(I135*H135,2)</f>
        <v>2745</v>
      </c>
      <c r="BL135" s="16" t="s">
        <v>118</v>
      </c>
      <c r="BM135" s="205" t="s">
        <v>280</v>
      </c>
    </row>
    <row r="136" s="2" customFormat="1" ht="21.75" customHeight="1">
      <c r="A136" s="31"/>
      <c r="B136" s="32"/>
      <c r="C136" s="207" t="s">
        <v>277</v>
      </c>
      <c r="D136" s="207" t="s">
        <v>120</v>
      </c>
      <c r="E136" s="208" t="s">
        <v>282</v>
      </c>
      <c r="F136" s="209" t="s">
        <v>283</v>
      </c>
      <c r="G136" s="210" t="s">
        <v>284</v>
      </c>
      <c r="H136" s="211">
        <v>1</v>
      </c>
      <c r="I136" s="212">
        <v>720</v>
      </c>
      <c r="J136" s="212">
        <f>ROUND(I136*H136,2)</f>
        <v>720</v>
      </c>
      <c r="K136" s="209" t="s">
        <v>17</v>
      </c>
      <c r="L136" s="213"/>
      <c r="M136" s="214" t="s">
        <v>17</v>
      </c>
      <c r="N136" s="215" t="s">
        <v>38</v>
      </c>
      <c r="O136" s="203">
        <v>0</v>
      </c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5" t="s">
        <v>123</v>
      </c>
      <c r="AT136" s="205" t="s">
        <v>120</v>
      </c>
      <c r="AU136" s="205" t="s">
        <v>109</v>
      </c>
      <c r="AY136" s="16" t="s">
        <v>110</v>
      </c>
      <c r="BE136" s="206">
        <f>IF(N136="základní",J136,0)</f>
        <v>0</v>
      </c>
      <c r="BF136" s="206">
        <f>IF(N136="snížená",J136,0)</f>
        <v>720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6" t="s">
        <v>109</v>
      </c>
      <c r="BK136" s="206">
        <f>ROUND(I136*H136,2)</f>
        <v>720</v>
      </c>
      <c r="BL136" s="16" t="s">
        <v>118</v>
      </c>
      <c r="BM136" s="205" t="s">
        <v>285</v>
      </c>
    </row>
    <row r="137" s="2" customFormat="1" ht="21.75" customHeight="1">
      <c r="A137" s="31"/>
      <c r="B137" s="32"/>
      <c r="C137" s="207" t="s">
        <v>281</v>
      </c>
      <c r="D137" s="207" t="s">
        <v>120</v>
      </c>
      <c r="E137" s="208" t="s">
        <v>287</v>
      </c>
      <c r="F137" s="209" t="s">
        <v>288</v>
      </c>
      <c r="G137" s="210" t="s">
        <v>284</v>
      </c>
      <c r="H137" s="211">
        <v>2</v>
      </c>
      <c r="I137" s="212">
        <v>3269.6900000000001</v>
      </c>
      <c r="J137" s="212">
        <f>ROUND(I137*H137,2)</f>
        <v>6539.3800000000001</v>
      </c>
      <c r="K137" s="209" t="s">
        <v>17</v>
      </c>
      <c r="L137" s="213"/>
      <c r="M137" s="214" t="s">
        <v>17</v>
      </c>
      <c r="N137" s="215" t="s">
        <v>38</v>
      </c>
      <c r="O137" s="203">
        <v>0</v>
      </c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4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5" t="s">
        <v>123</v>
      </c>
      <c r="AT137" s="205" t="s">
        <v>120</v>
      </c>
      <c r="AU137" s="205" t="s">
        <v>109</v>
      </c>
      <c r="AY137" s="16" t="s">
        <v>110</v>
      </c>
      <c r="BE137" s="206">
        <f>IF(N137="základní",J137,0)</f>
        <v>0</v>
      </c>
      <c r="BF137" s="206">
        <f>IF(N137="snížená",J137,0)</f>
        <v>6539.3800000000001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6" t="s">
        <v>109</v>
      </c>
      <c r="BK137" s="206">
        <f>ROUND(I137*H137,2)</f>
        <v>6539.3800000000001</v>
      </c>
      <c r="BL137" s="16" t="s">
        <v>118</v>
      </c>
      <c r="BM137" s="205" t="s">
        <v>289</v>
      </c>
    </row>
    <row r="138" s="2" customFormat="1" ht="33" customHeight="1">
      <c r="A138" s="31"/>
      <c r="B138" s="32"/>
      <c r="C138" s="195" t="s">
        <v>286</v>
      </c>
      <c r="D138" s="195" t="s">
        <v>113</v>
      </c>
      <c r="E138" s="196" t="s">
        <v>291</v>
      </c>
      <c r="F138" s="197" t="s">
        <v>292</v>
      </c>
      <c r="G138" s="198" t="s">
        <v>140</v>
      </c>
      <c r="H138" s="199">
        <v>3</v>
      </c>
      <c r="I138" s="200">
        <v>148</v>
      </c>
      <c r="J138" s="200">
        <f>ROUND(I138*H138,2)</f>
        <v>444</v>
      </c>
      <c r="K138" s="197" t="s">
        <v>117</v>
      </c>
      <c r="L138" s="37"/>
      <c r="M138" s="201" t="s">
        <v>17</v>
      </c>
      <c r="N138" s="202" t="s">
        <v>38</v>
      </c>
      <c r="O138" s="203">
        <v>0.41099999999999998</v>
      </c>
      <c r="P138" s="203">
        <f>O138*H138</f>
        <v>1.2329999999999999</v>
      </c>
      <c r="Q138" s="203">
        <v>0</v>
      </c>
      <c r="R138" s="203">
        <f>Q138*H138</f>
        <v>0</v>
      </c>
      <c r="S138" s="203">
        <v>0</v>
      </c>
      <c r="T138" s="204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5" t="s">
        <v>118</v>
      </c>
      <c r="AT138" s="205" t="s">
        <v>113</v>
      </c>
      <c r="AU138" s="205" t="s">
        <v>109</v>
      </c>
      <c r="AY138" s="16" t="s">
        <v>110</v>
      </c>
      <c r="BE138" s="206">
        <f>IF(N138="základní",J138,0)</f>
        <v>0</v>
      </c>
      <c r="BF138" s="206">
        <f>IF(N138="snížená",J138,0)</f>
        <v>444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6" t="s">
        <v>109</v>
      </c>
      <c r="BK138" s="206">
        <f>ROUND(I138*H138,2)</f>
        <v>444</v>
      </c>
      <c r="BL138" s="16" t="s">
        <v>118</v>
      </c>
      <c r="BM138" s="205" t="s">
        <v>293</v>
      </c>
    </row>
    <row r="139" s="2" customFormat="1" ht="16.5" customHeight="1">
      <c r="A139" s="31"/>
      <c r="B139" s="32"/>
      <c r="C139" s="207" t="s">
        <v>290</v>
      </c>
      <c r="D139" s="207" t="s">
        <v>120</v>
      </c>
      <c r="E139" s="208" t="s">
        <v>295</v>
      </c>
      <c r="F139" s="209" t="s">
        <v>296</v>
      </c>
      <c r="G139" s="210" t="s">
        <v>140</v>
      </c>
      <c r="H139" s="211">
        <v>3</v>
      </c>
      <c r="I139" s="212">
        <v>175.19999999999999</v>
      </c>
      <c r="J139" s="212">
        <f>ROUND(I139*H139,2)</f>
        <v>525.60000000000002</v>
      </c>
      <c r="K139" s="209" t="s">
        <v>297</v>
      </c>
      <c r="L139" s="213"/>
      <c r="M139" s="214" t="s">
        <v>17</v>
      </c>
      <c r="N139" s="215" t="s">
        <v>38</v>
      </c>
      <c r="O139" s="203">
        <v>0</v>
      </c>
      <c r="P139" s="203">
        <f>O139*H139</f>
        <v>0</v>
      </c>
      <c r="Q139" s="203">
        <v>8.0000000000000007E-05</v>
      </c>
      <c r="R139" s="203">
        <f>Q139*H139</f>
        <v>0.00024000000000000003</v>
      </c>
      <c r="S139" s="203">
        <v>0</v>
      </c>
      <c r="T139" s="204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5" t="s">
        <v>123</v>
      </c>
      <c r="AT139" s="205" t="s">
        <v>120</v>
      </c>
      <c r="AU139" s="205" t="s">
        <v>109</v>
      </c>
      <c r="AY139" s="16" t="s">
        <v>110</v>
      </c>
      <c r="BE139" s="206">
        <f>IF(N139="základní",J139,0)</f>
        <v>0</v>
      </c>
      <c r="BF139" s="206">
        <f>IF(N139="snížená",J139,0)</f>
        <v>525.60000000000002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6" t="s">
        <v>109</v>
      </c>
      <c r="BK139" s="206">
        <f>ROUND(I139*H139,2)</f>
        <v>525.60000000000002</v>
      </c>
      <c r="BL139" s="16" t="s">
        <v>118</v>
      </c>
      <c r="BM139" s="205" t="s">
        <v>298</v>
      </c>
    </row>
    <row r="140" s="2" customFormat="1" ht="44.25" customHeight="1">
      <c r="A140" s="31"/>
      <c r="B140" s="32"/>
      <c r="C140" s="195" t="s">
        <v>294</v>
      </c>
      <c r="D140" s="195" t="s">
        <v>113</v>
      </c>
      <c r="E140" s="196" t="s">
        <v>308</v>
      </c>
      <c r="F140" s="197" t="s">
        <v>309</v>
      </c>
      <c r="G140" s="198" t="s">
        <v>140</v>
      </c>
      <c r="H140" s="199">
        <v>1</v>
      </c>
      <c r="I140" s="200">
        <v>53.5</v>
      </c>
      <c r="J140" s="200">
        <f>ROUND(I140*H140,2)</f>
        <v>53.5</v>
      </c>
      <c r="K140" s="197" t="s">
        <v>117</v>
      </c>
      <c r="L140" s="37"/>
      <c r="M140" s="201" t="s">
        <v>17</v>
      </c>
      <c r="N140" s="202" t="s">
        <v>38</v>
      </c>
      <c r="O140" s="203">
        <v>0.14799999999999999</v>
      </c>
      <c r="P140" s="203">
        <f>O140*H140</f>
        <v>0.14799999999999999</v>
      </c>
      <c r="Q140" s="203">
        <v>0</v>
      </c>
      <c r="R140" s="203">
        <f>Q140*H140</f>
        <v>0</v>
      </c>
      <c r="S140" s="203">
        <v>0</v>
      </c>
      <c r="T140" s="204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5" t="s">
        <v>118</v>
      </c>
      <c r="AT140" s="205" t="s">
        <v>113</v>
      </c>
      <c r="AU140" s="205" t="s">
        <v>109</v>
      </c>
      <c r="AY140" s="16" t="s">
        <v>110</v>
      </c>
      <c r="BE140" s="206">
        <f>IF(N140="základní",J140,0)</f>
        <v>0</v>
      </c>
      <c r="BF140" s="206">
        <f>IF(N140="snížená",J140,0)</f>
        <v>53.5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6" t="s">
        <v>109</v>
      </c>
      <c r="BK140" s="206">
        <f>ROUND(I140*H140,2)</f>
        <v>53.5</v>
      </c>
      <c r="BL140" s="16" t="s">
        <v>118</v>
      </c>
      <c r="BM140" s="205" t="s">
        <v>310</v>
      </c>
    </row>
    <row r="141" s="2" customFormat="1" ht="16.5" customHeight="1">
      <c r="A141" s="31"/>
      <c r="B141" s="32"/>
      <c r="C141" s="207" t="s">
        <v>299</v>
      </c>
      <c r="D141" s="207" t="s">
        <v>120</v>
      </c>
      <c r="E141" s="208" t="s">
        <v>312</v>
      </c>
      <c r="F141" s="209" t="s">
        <v>313</v>
      </c>
      <c r="G141" s="210" t="s">
        <v>284</v>
      </c>
      <c r="H141" s="211">
        <v>1</v>
      </c>
      <c r="I141" s="212">
        <v>1452.76</v>
      </c>
      <c r="J141" s="212">
        <f>ROUND(I141*H141,2)</f>
        <v>1452.76</v>
      </c>
      <c r="K141" s="209" t="s">
        <v>17</v>
      </c>
      <c r="L141" s="213"/>
      <c r="M141" s="214" t="s">
        <v>17</v>
      </c>
      <c r="N141" s="215" t="s">
        <v>38</v>
      </c>
      <c r="O141" s="203">
        <v>0</v>
      </c>
      <c r="P141" s="203">
        <f>O141*H141</f>
        <v>0</v>
      </c>
      <c r="Q141" s="203">
        <v>0</v>
      </c>
      <c r="R141" s="203">
        <f>Q141*H141</f>
        <v>0</v>
      </c>
      <c r="S141" s="203">
        <v>0</v>
      </c>
      <c r="T141" s="204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5" t="s">
        <v>123</v>
      </c>
      <c r="AT141" s="205" t="s">
        <v>120</v>
      </c>
      <c r="AU141" s="205" t="s">
        <v>109</v>
      </c>
      <c r="AY141" s="16" t="s">
        <v>110</v>
      </c>
      <c r="BE141" s="206">
        <f>IF(N141="základní",J141,0)</f>
        <v>0</v>
      </c>
      <c r="BF141" s="206">
        <f>IF(N141="snížená",J141,0)</f>
        <v>1452.76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6" t="s">
        <v>109</v>
      </c>
      <c r="BK141" s="206">
        <f>ROUND(I141*H141,2)</f>
        <v>1452.76</v>
      </c>
      <c r="BL141" s="16" t="s">
        <v>118</v>
      </c>
      <c r="BM141" s="205" t="s">
        <v>314</v>
      </c>
    </row>
    <row r="142" s="2" customFormat="1" ht="44.25" customHeight="1">
      <c r="A142" s="31"/>
      <c r="B142" s="32"/>
      <c r="C142" s="195" t="s">
        <v>303</v>
      </c>
      <c r="D142" s="195" t="s">
        <v>113</v>
      </c>
      <c r="E142" s="196" t="s">
        <v>308</v>
      </c>
      <c r="F142" s="197" t="s">
        <v>309</v>
      </c>
      <c r="G142" s="198" t="s">
        <v>140</v>
      </c>
      <c r="H142" s="199">
        <v>13</v>
      </c>
      <c r="I142" s="200">
        <v>53.5</v>
      </c>
      <c r="J142" s="200">
        <f>ROUND(I142*H142,2)</f>
        <v>695.5</v>
      </c>
      <c r="K142" s="197" t="s">
        <v>117</v>
      </c>
      <c r="L142" s="37"/>
      <c r="M142" s="201" t="s">
        <v>17</v>
      </c>
      <c r="N142" s="202" t="s">
        <v>38</v>
      </c>
      <c r="O142" s="203">
        <v>0.14799999999999999</v>
      </c>
      <c r="P142" s="203">
        <f>O142*H142</f>
        <v>1.9239999999999999</v>
      </c>
      <c r="Q142" s="203">
        <v>0</v>
      </c>
      <c r="R142" s="203">
        <f>Q142*H142</f>
        <v>0</v>
      </c>
      <c r="S142" s="203">
        <v>0</v>
      </c>
      <c r="T142" s="204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5" t="s">
        <v>118</v>
      </c>
      <c r="AT142" s="205" t="s">
        <v>113</v>
      </c>
      <c r="AU142" s="205" t="s">
        <v>109</v>
      </c>
      <c r="AY142" s="16" t="s">
        <v>110</v>
      </c>
      <c r="BE142" s="206">
        <f>IF(N142="základní",J142,0)</f>
        <v>0</v>
      </c>
      <c r="BF142" s="206">
        <f>IF(N142="snížená",J142,0)</f>
        <v>695.5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6" t="s">
        <v>109</v>
      </c>
      <c r="BK142" s="206">
        <f>ROUND(I142*H142,2)</f>
        <v>695.5</v>
      </c>
      <c r="BL142" s="16" t="s">
        <v>118</v>
      </c>
      <c r="BM142" s="205" t="s">
        <v>316</v>
      </c>
    </row>
    <row r="143" s="2" customFormat="1" ht="16.5" customHeight="1">
      <c r="A143" s="31"/>
      <c r="B143" s="32"/>
      <c r="C143" s="207" t="s">
        <v>307</v>
      </c>
      <c r="D143" s="207" t="s">
        <v>120</v>
      </c>
      <c r="E143" s="208" t="s">
        <v>318</v>
      </c>
      <c r="F143" s="209" t="s">
        <v>319</v>
      </c>
      <c r="G143" s="210" t="s">
        <v>140</v>
      </c>
      <c r="H143" s="211">
        <v>13</v>
      </c>
      <c r="I143" s="212">
        <v>143</v>
      </c>
      <c r="J143" s="212">
        <f>ROUND(I143*H143,2)</f>
        <v>1859</v>
      </c>
      <c r="K143" s="209" t="s">
        <v>117</v>
      </c>
      <c r="L143" s="213"/>
      <c r="M143" s="214" t="s">
        <v>17</v>
      </c>
      <c r="N143" s="215" t="s">
        <v>38</v>
      </c>
      <c r="O143" s="203">
        <v>0</v>
      </c>
      <c r="P143" s="203">
        <f>O143*H143</f>
        <v>0</v>
      </c>
      <c r="Q143" s="203">
        <v>5.0000000000000002E-05</v>
      </c>
      <c r="R143" s="203">
        <f>Q143*H143</f>
        <v>0.00065000000000000008</v>
      </c>
      <c r="S143" s="203">
        <v>0</v>
      </c>
      <c r="T143" s="204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5" t="s">
        <v>123</v>
      </c>
      <c r="AT143" s="205" t="s">
        <v>120</v>
      </c>
      <c r="AU143" s="205" t="s">
        <v>109</v>
      </c>
      <c r="AY143" s="16" t="s">
        <v>110</v>
      </c>
      <c r="BE143" s="206">
        <f>IF(N143="základní",J143,0)</f>
        <v>0</v>
      </c>
      <c r="BF143" s="206">
        <f>IF(N143="snížená",J143,0)</f>
        <v>1859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16" t="s">
        <v>109</v>
      </c>
      <c r="BK143" s="206">
        <f>ROUND(I143*H143,2)</f>
        <v>1859</v>
      </c>
      <c r="BL143" s="16" t="s">
        <v>118</v>
      </c>
      <c r="BM143" s="205" t="s">
        <v>320</v>
      </c>
    </row>
    <row r="144" s="2" customFormat="1" ht="44.25" customHeight="1">
      <c r="A144" s="31"/>
      <c r="B144" s="32"/>
      <c r="C144" s="195" t="s">
        <v>311</v>
      </c>
      <c r="D144" s="195" t="s">
        <v>113</v>
      </c>
      <c r="E144" s="196" t="s">
        <v>322</v>
      </c>
      <c r="F144" s="197" t="s">
        <v>323</v>
      </c>
      <c r="G144" s="198" t="s">
        <v>140</v>
      </c>
      <c r="H144" s="199">
        <v>1</v>
      </c>
      <c r="I144" s="200">
        <v>68.599999999999994</v>
      </c>
      <c r="J144" s="200">
        <f>ROUND(I144*H144,2)</f>
        <v>68.599999999999994</v>
      </c>
      <c r="K144" s="197" t="s">
        <v>117</v>
      </c>
      <c r="L144" s="37"/>
      <c r="M144" s="201" t="s">
        <v>17</v>
      </c>
      <c r="N144" s="202" t="s">
        <v>38</v>
      </c>
      <c r="O144" s="203">
        <v>0.19</v>
      </c>
      <c r="P144" s="203">
        <f>O144*H144</f>
        <v>0.19</v>
      </c>
      <c r="Q144" s="203">
        <v>0</v>
      </c>
      <c r="R144" s="203">
        <f>Q144*H144</f>
        <v>0</v>
      </c>
      <c r="S144" s="203">
        <v>0</v>
      </c>
      <c r="T144" s="204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5" t="s">
        <v>118</v>
      </c>
      <c r="AT144" s="205" t="s">
        <v>113</v>
      </c>
      <c r="AU144" s="205" t="s">
        <v>109</v>
      </c>
      <c r="AY144" s="16" t="s">
        <v>110</v>
      </c>
      <c r="BE144" s="206">
        <f>IF(N144="základní",J144,0)</f>
        <v>0</v>
      </c>
      <c r="BF144" s="206">
        <f>IF(N144="snížená",J144,0)</f>
        <v>68.599999999999994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6" t="s">
        <v>109</v>
      </c>
      <c r="BK144" s="206">
        <f>ROUND(I144*H144,2)</f>
        <v>68.599999999999994</v>
      </c>
      <c r="BL144" s="16" t="s">
        <v>118</v>
      </c>
      <c r="BM144" s="205" t="s">
        <v>324</v>
      </c>
    </row>
    <row r="145" s="2" customFormat="1" ht="16.5" customHeight="1">
      <c r="A145" s="31"/>
      <c r="B145" s="32"/>
      <c r="C145" s="207" t="s">
        <v>315</v>
      </c>
      <c r="D145" s="207" t="s">
        <v>120</v>
      </c>
      <c r="E145" s="208" t="s">
        <v>326</v>
      </c>
      <c r="F145" s="209" t="s">
        <v>327</v>
      </c>
      <c r="G145" s="210" t="s">
        <v>140</v>
      </c>
      <c r="H145" s="211">
        <v>1</v>
      </c>
      <c r="I145" s="212">
        <v>185.90000000000001</v>
      </c>
      <c r="J145" s="212">
        <f>ROUND(I145*H145,2)</f>
        <v>185.90000000000001</v>
      </c>
      <c r="K145" s="209" t="s">
        <v>17</v>
      </c>
      <c r="L145" s="213"/>
      <c r="M145" s="214" t="s">
        <v>17</v>
      </c>
      <c r="N145" s="215" t="s">
        <v>38</v>
      </c>
      <c r="O145" s="203">
        <v>0</v>
      </c>
      <c r="P145" s="203">
        <f>O145*H145</f>
        <v>0</v>
      </c>
      <c r="Q145" s="203">
        <v>5.0000000000000002E-05</v>
      </c>
      <c r="R145" s="203">
        <f>Q145*H145</f>
        <v>5.0000000000000002E-05</v>
      </c>
      <c r="S145" s="203">
        <v>0</v>
      </c>
      <c r="T145" s="204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5" t="s">
        <v>123</v>
      </c>
      <c r="AT145" s="205" t="s">
        <v>120</v>
      </c>
      <c r="AU145" s="205" t="s">
        <v>109</v>
      </c>
      <c r="AY145" s="16" t="s">
        <v>110</v>
      </c>
      <c r="BE145" s="206">
        <f>IF(N145="základní",J145,0)</f>
        <v>0</v>
      </c>
      <c r="BF145" s="206">
        <f>IF(N145="snížená",J145,0)</f>
        <v>185.90000000000001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6" t="s">
        <v>109</v>
      </c>
      <c r="BK145" s="206">
        <f>ROUND(I145*H145,2)</f>
        <v>185.90000000000001</v>
      </c>
      <c r="BL145" s="16" t="s">
        <v>118</v>
      </c>
      <c r="BM145" s="205" t="s">
        <v>328</v>
      </c>
    </row>
    <row r="146" s="2" customFormat="1" ht="44.25" customHeight="1">
      <c r="A146" s="31"/>
      <c r="B146" s="32"/>
      <c r="C146" s="195" t="s">
        <v>317</v>
      </c>
      <c r="D146" s="195" t="s">
        <v>113</v>
      </c>
      <c r="E146" s="196" t="s">
        <v>330</v>
      </c>
      <c r="F146" s="197" t="s">
        <v>331</v>
      </c>
      <c r="G146" s="198" t="s">
        <v>140</v>
      </c>
      <c r="H146" s="199">
        <v>17</v>
      </c>
      <c r="I146" s="200">
        <v>53.5</v>
      </c>
      <c r="J146" s="200">
        <f>ROUND(I146*H146,2)</f>
        <v>909.5</v>
      </c>
      <c r="K146" s="197" t="s">
        <v>117</v>
      </c>
      <c r="L146" s="37"/>
      <c r="M146" s="201" t="s">
        <v>17</v>
      </c>
      <c r="N146" s="202" t="s">
        <v>38</v>
      </c>
      <c r="O146" s="203">
        <v>0.14799999999999999</v>
      </c>
      <c r="P146" s="203">
        <f>O146*H146</f>
        <v>2.516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5" t="s">
        <v>118</v>
      </c>
      <c r="AT146" s="205" t="s">
        <v>113</v>
      </c>
      <c r="AU146" s="205" t="s">
        <v>109</v>
      </c>
      <c r="AY146" s="16" t="s">
        <v>110</v>
      </c>
      <c r="BE146" s="206">
        <f>IF(N146="základní",J146,0)</f>
        <v>0</v>
      </c>
      <c r="BF146" s="206">
        <f>IF(N146="snížená",J146,0)</f>
        <v>909.5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6" t="s">
        <v>109</v>
      </c>
      <c r="BK146" s="206">
        <f>ROUND(I146*H146,2)</f>
        <v>909.5</v>
      </c>
      <c r="BL146" s="16" t="s">
        <v>118</v>
      </c>
      <c r="BM146" s="205" t="s">
        <v>332</v>
      </c>
    </row>
    <row r="147" s="2" customFormat="1" ht="16.5" customHeight="1">
      <c r="A147" s="31"/>
      <c r="B147" s="32"/>
      <c r="C147" s="207" t="s">
        <v>321</v>
      </c>
      <c r="D147" s="207" t="s">
        <v>120</v>
      </c>
      <c r="E147" s="208" t="s">
        <v>334</v>
      </c>
      <c r="F147" s="209" t="s">
        <v>335</v>
      </c>
      <c r="G147" s="210" t="s">
        <v>140</v>
      </c>
      <c r="H147" s="211">
        <v>17</v>
      </c>
      <c r="I147" s="212">
        <v>125.79000000000001</v>
      </c>
      <c r="J147" s="212">
        <f>ROUND(I147*H147,2)</f>
        <v>2138.4299999999998</v>
      </c>
      <c r="K147" s="209" t="s">
        <v>17</v>
      </c>
      <c r="L147" s="213"/>
      <c r="M147" s="214" t="s">
        <v>17</v>
      </c>
      <c r="N147" s="215" t="s">
        <v>38</v>
      </c>
      <c r="O147" s="203">
        <v>0</v>
      </c>
      <c r="P147" s="203">
        <f>O147*H147</f>
        <v>0</v>
      </c>
      <c r="Q147" s="203">
        <v>0.00010000000000000001</v>
      </c>
      <c r="R147" s="203">
        <f>Q147*H147</f>
        <v>0.0017000000000000001</v>
      </c>
      <c r="S147" s="203">
        <v>0</v>
      </c>
      <c r="T147" s="204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5" t="s">
        <v>123</v>
      </c>
      <c r="AT147" s="205" t="s">
        <v>120</v>
      </c>
      <c r="AU147" s="205" t="s">
        <v>109</v>
      </c>
      <c r="AY147" s="16" t="s">
        <v>110</v>
      </c>
      <c r="BE147" s="206">
        <f>IF(N147="základní",J147,0)</f>
        <v>0</v>
      </c>
      <c r="BF147" s="206">
        <f>IF(N147="snížená",J147,0)</f>
        <v>2138.4299999999998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6" t="s">
        <v>109</v>
      </c>
      <c r="BK147" s="206">
        <f>ROUND(I147*H147,2)</f>
        <v>2138.4299999999998</v>
      </c>
      <c r="BL147" s="16" t="s">
        <v>118</v>
      </c>
      <c r="BM147" s="205" t="s">
        <v>336</v>
      </c>
    </row>
    <row r="148" s="2" customFormat="1" ht="55.5" customHeight="1">
      <c r="A148" s="31"/>
      <c r="B148" s="32"/>
      <c r="C148" s="195" t="s">
        <v>325</v>
      </c>
      <c r="D148" s="195" t="s">
        <v>113</v>
      </c>
      <c r="E148" s="196" t="s">
        <v>338</v>
      </c>
      <c r="F148" s="197" t="s">
        <v>339</v>
      </c>
      <c r="G148" s="198" t="s">
        <v>140</v>
      </c>
      <c r="H148" s="199">
        <v>5</v>
      </c>
      <c r="I148" s="200">
        <v>61</v>
      </c>
      <c r="J148" s="200">
        <f>ROUND(I148*H148,2)</f>
        <v>305</v>
      </c>
      <c r="K148" s="197" t="s">
        <v>117</v>
      </c>
      <c r="L148" s="37"/>
      <c r="M148" s="201" t="s">
        <v>17</v>
      </c>
      <c r="N148" s="202" t="s">
        <v>38</v>
      </c>
      <c r="O148" s="203">
        <v>0.16900000000000001</v>
      </c>
      <c r="P148" s="203">
        <f>O148*H148</f>
        <v>0.84500000000000008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5" t="s">
        <v>118</v>
      </c>
      <c r="AT148" s="205" t="s">
        <v>113</v>
      </c>
      <c r="AU148" s="205" t="s">
        <v>109</v>
      </c>
      <c r="AY148" s="16" t="s">
        <v>110</v>
      </c>
      <c r="BE148" s="206">
        <f>IF(N148="základní",J148,0)</f>
        <v>0</v>
      </c>
      <c r="BF148" s="206">
        <f>IF(N148="snížená",J148,0)</f>
        <v>305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6" t="s">
        <v>109</v>
      </c>
      <c r="BK148" s="206">
        <f>ROUND(I148*H148,2)</f>
        <v>305</v>
      </c>
      <c r="BL148" s="16" t="s">
        <v>118</v>
      </c>
      <c r="BM148" s="205" t="s">
        <v>340</v>
      </c>
    </row>
    <row r="149" s="2" customFormat="1" ht="16.5" customHeight="1">
      <c r="A149" s="31"/>
      <c r="B149" s="32"/>
      <c r="C149" s="207" t="s">
        <v>329</v>
      </c>
      <c r="D149" s="207" t="s">
        <v>120</v>
      </c>
      <c r="E149" s="208" t="s">
        <v>334</v>
      </c>
      <c r="F149" s="209" t="s">
        <v>335</v>
      </c>
      <c r="G149" s="210" t="s">
        <v>140</v>
      </c>
      <c r="H149" s="211">
        <v>5</v>
      </c>
      <c r="I149" s="212">
        <v>125.79000000000001</v>
      </c>
      <c r="J149" s="212">
        <f>ROUND(I149*H149,2)</f>
        <v>628.95000000000005</v>
      </c>
      <c r="K149" s="209" t="s">
        <v>17</v>
      </c>
      <c r="L149" s="213"/>
      <c r="M149" s="214" t="s">
        <v>17</v>
      </c>
      <c r="N149" s="215" t="s">
        <v>38</v>
      </c>
      <c r="O149" s="203">
        <v>0</v>
      </c>
      <c r="P149" s="203">
        <f>O149*H149</f>
        <v>0</v>
      </c>
      <c r="Q149" s="203">
        <v>0.00010000000000000001</v>
      </c>
      <c r="R149" s="203">
        <f>Q149*H149</f>
        <v>0.00050000000000000001</v>
      </c>
      <c r="S149" s="203">
        <v>0</v>
      </c>
      <c r="T149" s="204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5" t="s">
        <v>123</v>
      </c>
      <c r="AT149" s="205" t="s">
        <v>120</v>
      </c>
      <c r="AU149" s="205" t="s">
        <v>109</v>
      </c>
      <c r="AY149" s="16" t="s">
        <v>110</v>
      </c>
      <c r="BE149" s="206">
        <f>IF(N149="základní",J149,0)</f>
        <v>0</v>
      </c>
      <c r="BF149" s="206">
        <f>IF(N149="snížená",J149,0)</f>
        <v>628.95000000000005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6" t="s">
        <v>109</v>
      </c>
      <c r="BK149" s="206">
        <f>ROUND(I149*H149,2)</f>
        <v>628.95000000000005</v>
      </c>
      <c r="BL149" s="16" t="s">
        <v>118</v>
      </c>
      <c r="BM149" s="205" t="s">
        <v>342</v>
      </c>
    </row>
    <row r="150" s="2" customFormat="1" ht="44.25" customHeight="1">
      <c r="A150" s="31"/>
      <c r="B150" s="32"/>
      <c r="C150" s="195" t="s">
        <v>333</v>
      </c>
      <c r="D150" s="195" t="s">
        <v>113</v>
      </c>
      <c r="E150" s="196" t="s">
        <v>344</v>
      </c>
      <c r="F150" s="197" t="s">
        <v>345</v>
      </c>
      <c r="G150" s="198" t="s">
        <v>140</v>
      </c>
      <c r="H150" s="199">
        <v>15</v>
      </c>
      <c r="I150" s="200">
        <v>84.200000000000003</v>
      </c>
      <c r="J150" s="200">
        <f>ROUND(I150*H150,2)</f>
        <v>1263</v>
      </c>
      <c r="K150" s="197" t="s">
        <v>117</v>
      </c>
      <c r="L150" s="37"/>
      <c r="M150" s="201" t="s">
        <v>17</v>
      </c>
      <c r="N150" s="202" t="s">
        <v>38</v>
      </c>
      <c r="O150" s="203">
        <v>0.23300000000000001</v>
      </c>
      <c r="P150" s="203">
        <f>O150*H150</f>
        <v>3.4950000000000001</v>
      </c>
      <c r="Q150" s="203">
        <v>0</v>
      </c>
      <c r="R150" s="203">
        <f>Q150*H150</f>
        <v>0</v>
      </c>
      <c r="S150" s="203">
        <v>0</v>
      </c>
      <c r="T150" s="204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5" t="s">
        <v>118</v>
      </c>
      <c r="AT150" s="205" t="s">
        <v>113</v>
      </c>
      <c r="AU150" s="205" t="s">
        <v>109</v>
      </c>
      <c r="AY150" s="16" t="s">
        <v>110</v>
      </c>
      <c r="BE150" s="206">
        <f>IF(N150="základní",J150,0)</f>
        <v>0</v>
      </c>
      <c r="BF150" s="206">
        <f>IF(N150="snížená",J150,0)</f>
        <v>1263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6" t="s">
        <v>109</v>
      </c>
      <c r="BK150" s="206">
        <f>ROUND(I150*H150,2)</f>
        <v>1263</v>
      </c>
      <c r="BL150" s="16" t="s">
        <v>118</v>
      </c>
      <c r="BM150" s="205" t="s">
        <v>346</v>
      </c>
    </row>
    <row r="151" s="2" customFormat="1" ht="16.5" customHeight="1">
      <c r="A151" s="31"/>
      <c r="B151" s="32"/>
      <c r="C151" s="207" t="s">
        <v>337</v>
      </c>
      <c r="D151" s="207" t="s">
        <v>120</v>
      </c>
      <c r="E151" s="208" t="s">
        <v>348</v>
      </c>
      <c r="F151" s="209" t="s">
        <v>349</v>
      </c>
      <c r="G151" s="210" t="s">
        <v>284</v>
      </c>
      <c r="H151" s="211">
        <v>15</v>
      </c>
      <c r="I151" s="212">
        <v>201.99000000000001</v>
      </c>
      <c r="J151" s="212">
        <f>ROUND(I151*H151,2)</f>
        <v>3029.8499999999999</v>
      </c>
      <c r="K151" s="209" t="s">
        <v>17</v>
      </c>
      <c r="L151" s="213"/>
      <c r="M151" s="214" t="s">
        <v>17</v>
      </c>
      <c r="N151" s="215" t="s">
        <v>38</v>
      </c>
      <c r="O151" s="203">
        <v>0</v>
      </c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5" t="s">
        <v>123</v>
      </c>
      <c r="AT151" s="205" t="s">
        <v>120</v>
      </c>
      <c r="AU151" s="205" t="s">
        <v>109</v>
      </c>
      <c r="AY151" s="16" t="s">
        <v>110</v>
      </c>
      <c r="BE151" s="206">
        <f>IF(N151="základní",J151,0)</f>
        <v>0</v>
      </c>
      <c r="BF151" s="206">
        <f>IF(N151="snížená",J151,0)</f>
        <v>3029.8499999999999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6" t="s">
        <v>109</v>
      </c>
      <c r="BK151" s="206">
        <f>ROUND(I151*H151,2)</f>
        <v>3029.8499999999999</v>
      </c>
      <c r="BL151" s="16" t="s">
        <v>118</v>
      </c>
      <c r="BM151" s="205" t="s">
        <v>350</v>
      </c>
    </row>
    <row r="152" s="2" customFormat="1" ht="44.25" customHeight="1">
      <c r="A152" s="31"/>
      <c r="B152" s="32"/>
      <c r="C152" s="195" t="s">
        <v>341</v>
      </c>
      <c r="D152" s="195" t="s">
        <v>113</v>
      </c>
      <c r="E152" s="196" t="s">
        <v>352</v>
      </c>
      <c r="F152" s="197" t="s">
        <v>353</v>
      </c>
      <c r="G152" s="198" t="s">
        <v>140</v>
      </c>
      <c r="H152" s="199">
        <v>7</v>
      </c>
      <c r="I152" s="200">
        <v>61</v>
      </c>
      <c r="J152" s="200">
        <f>ROUND(I152*H152,2)</f>
        <v>427</v>
      </c>
      <c r="K152" s="197" t="s">
        <v>117</v>
      </c>
      <c r="L152" s="37"/>
      <c r="M152" s="201" t="s">
        <v>17</v>
      </c>
      <c r="N152" s="202" t="s">
        <v>38</v>
      </c>
      <c r="O152" s="203">
        <v>0.16900000000000001</v>
      </c>
      <c r="P152" s="203">
        <f>O152*H152</f>
        <v>1.1830000000000001</v>
      </c>
      <c r="Q152" s="203">
        <v>0</v>
      </c>
      <c r="R152" s="203">
        <f>Q152*H152</f>
        <v>0</v>
      </c>
      <c r="S152" s="203">
        <v>0</v>
      </c>
      <c r="T152" s="204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5" t="s">
        <v>118</v>
      </c>
      <c r="AT152" s="205" t="s">
        <v>113</v>
      </c>
      <c r="AU152" s="205" t="s">
        <v>109</v>
      </c>
      <c r="AY152" s="16" t="s">
        <v>110</v>
      </c>
      <c r="BE152" s="206">
        <f>IF(N152="základní",J152,0)</f>
        <v>0</v>
      </c>
      <c r="BF152" s="206">
        <f>IF(N152="snížená",J152,0)</f>
        <v>427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6" t="s">
        <v>109</v>
      </c>
      <c r="BK152" s="206">
        <f>ROUND(I152*H152,2)</f>
        <v>427</v>
      </c>
      <c r="BL152" s="16" t="s">
        <v>118</v>
      </c>
      <c r="BM152" s="205" t="s">
        <v>354</v>
      </c>
    </row>
    <row r="153" s="2" customFormat="1" ht="16.5" customHeight="1">
      <c r="A153" s="31"/>
      <c r="B153" s="32"/>
      <c r="C153" s="207" t="s">
        <v>343</v>
      </c>
      <c r="D153" s="207" t="s">
        <v>120</v>
      </c>
      <c r="E153" s="208" t="s">
        <v>356</v>
      </c>
      <c r="F153" s="209" t="s">
        <v>357</v>
      </c>
      <c r="G153" s="210" t="s">
        <v>140</v>
      </c>
      <c r="H153" s="211">
        <v>7</v>
      </c>
      <c r="I153" s="212">
        <v>134</v>
      </c>
      <c r="J153" s="212">
        <f>ROUND(I153*H153,2)</f>
        <v>938</v>
      </c>
      <c r="K153" s="209" t="s">
        <v>117</v>
      </c>
      <c r="L153" s="213"/>
      <c r="M153" s="214" t="s">
        <v>17</v>
      </c>
      <c r="N153" s="215" t="s">
        <v>38</v>
      </c>
      <c r="O153" s="203">
        <v>0</v>
      </c>
      <c r="P153" s="203">
        <f>O153*H153</f>
        <v>0</v>
      </c>
      <c r="Q153" s="203">
        <v>5.0000000000000002E-05</v>
      </c>
      <c r="R153" s="203">
        <f>Q153*H153</f>
        <v>0.00035</v>
      </c>
      <c r="S153" s="203">
        <v>0</v>
      </c>
      <c r="T153" s="204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5" t="s">
        <v>123</v>
      </c>
      <c r="AT153" s="205" t="s">
        <v>120</v>
      </c>
      <c r="AU153" s="205" t="s">
        <v>109</v>
      </c>
      <c r="AY153" s="16" t="s">
        <v>110</v>
      </c>
      <c r="BE153" s="206">
        <f>IF(N153="základní",J153,0)</f>
        <v>0</v>
      </c>
      <c r="BF153" s="206">
        <f>IF(N153="snížená",J153,0)</f>
        <v>938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6" t="s">
        <v>109</v>
      </c>
      <c r="BK153" s="206">
        <f>ROUND(I153*H153,2)</f>
        <v>938</v>
      </c>
      <c r="BL153" s="16" t="s">
        <v>118</v>
      </c>
      <c r="BM153" s="205" t="s">
        <v>358</v>
      </c>
    </row>
    <row r="154" s="2" customFormat="1" ht="44.25" customHeight="1">
      <c r="A154" s="31"/>
      <c r="B154" s="32"/>
      <c r="C154" s="195" t="s">
        <v>347</v>
      </c>
      <c r="D154" s="195" t="s">
        <v>113</v>
      </c>
      <c r="E154" s="196" t="s">
        <v>360</v>
      </c>
      <c r="F154" s="197" t="s">
        <v>361</v>
      </c>
      <c r="G154" s="198" t="s">
        <v>140</v>
      </c>
      <c r="H154" s="199">
        <v>8</v>
      </c>
      <c r="I154" s="200">
        <v>61</v>
      </c>
      <c r="J154" s="200">
        <f>ROUND(I154*H154,2)</f>
        <v>488</v>
      </c>
      <c r="K154" s="197" t="s">
        <v>117</v>
      </c>
      <c r="L154" s="37"/>
      <c r="M154" s="201" t="s">
        <v>17</v>
      </c>
      <c r="N154" s="202" t="s">
        <v>38</v>
      </c>
      <c r="O154" s="203">
        <v>0.16900000000000001</v>
      </c>
      <c r="P154" s="203">
        <f>O154*H154</f>
        <v>1.3520000000000001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5" t="s">
        <v>118</v>
      </c>
      <c r="AT154" s="205" t="s">
        <v>113</v>
      </c>
      <c r="AU154" s="205" t="s">
        <v>109</v>
      </c>
      <c r="AY154" s="16" t="s">
        <v>110</v>
      </c>
      <c r="BE154" s="206">
        <f>IF(N154="základní",J154,0)</f>
        <v>0</v>
      </c>
      <c r="BF154" s="206">
        <f>IF(N154="snížená",J154,0)</f>
        <v>488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6" t="s">
        <v>109</v>
      </c>
      <c r="BK154" s="206">
        <f>ROUND(I154*H154,2)</f>
        <v>488</v>
      </c>
      <c r="BL154" s="16" t="s">
        <v>118</v>
      </c>
      <c r="BM154" s="205" t="s">
        <v>362</v>
      </c>
    </row>
    <row r="155" s="2" customFormat="1" ht="16.5" customHeight="1">
      <c r="A155" s="31"/>
      <c r="B155" s="32"/>
      <c r="C155" s="207" t="s">
        <v>351</v>
      </c>
      <c r="D155" s="207" t="s">
        <v>120</v>
      </c>
      <c r="E155" s="208" t="s">
        <v>364</v>
      </c>
      <c r="F155" s="209" t="s">
        <v>365</v>
      </c>
      <c r="G155" s="210" t="s">
        <v>140</v>
      </c>
      <c r="H155" s="211">
        <v>8</v>
      </c>
      <c r="I155" s="212">
        <v>101</v>
      </c>
      <c r="J155" s="212">
        <f>ROUND(I155*H155,2)</f>
        <v>808</v>
      </c>
      <c r="K155" s="209" t="s">
        <v>117</v>
      </c>
      <c r="L155" s="213"/>
      <c r="M155" s="214" t="s">
        <v>17</v>
      </c>
      <c r="N155" s="215" t="s">
        <v>38</v>
      </c>
      <c r="O155" s="203">
        <v>0</v>
      </c>
      <c r="P155" s="203">
        <f>O155*H155</f>
        <v>0</v>
      </c>
      <c r="Q155" s="203">
        <v>5.0000000000000002E-05</v>
      </c>
      <c r="R155" s="203">
        <f>Q155*H155</f>
        <v>0.00040000000000000002</v>
      </c>
      <c r="S155" s="203">
        <v>0</v>
      </c>
      <c r="T155" s="204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5" t="s">
        <v>123</v>
      </c>
      <c r="AT155" s="205" t="s">
        <v>120</v>
      </c>
      <c r="AU155" s="205" t="s">
        <v>109</v>
      </c>
      <c r="AY155" s="16" t="s">
        <v>110</v>
      </c>
      <c r="BE155" s="206">
        <f>IF(N155="základní",J155,0)</f>
        <v>0</v>
      </c>
      <c r="BF155" s="206">
        <f>IF(N155="snížená",J155,0)</f>
        <v>808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16" t="s">
        <v>109</v>
      </c>
      <c r="BK155" s="206">
        <f>ROUND(I155*H155,2)</f>
        <v>808</v>
      </c>
      <c r="BL155" s="16" t="s">
        <v>118</v>
      </c>
      <c r="BM155" s="205" t="s">
        <v>366</v>
      </c>
    </row>
    <row r="156" s="2" customFormat="1" ht="16.5" customHeight="1">
      <c r="A156" s="31"/>
      <c r="B156" s="32"/>
      <c r="C156" s="207" t="s">
        <v>355</v>
      </c>
      <c r="D156" s="207" t="s">
        <v>120</v>
      </c>
      <c r="E156" s="208" t="s">
        <v>376</v>
      </c>
      <c r="F156" s="209" t="s">
        <v>377</v>
      </c>
      <c r="G156" s="210" t="s">
        <v>284</v>
      </c>
      <c r="H156" s="211">
        <v>38</v>
      </c>
      <c r="I156" s="212">
        <v>68.640000000000001</v>
      </c>
      <c r="J156" s="212">
        <f>ROUND(I156*H156,2)</f>
        <v>2608.3200000000002</v>
      </c>
      <c r="K156" s="209" t="s">
        <v>17</v>
      </c>
      <c r="L156" s="213"/>
      <c r="M156" s="214" t="s">
        <v>17</v>
      </c>
      <c r="N156" s="215" t="s">
        <v>38</v>
      </c>
      <c r="O156" s="203">
        <v>0</v>
      </c>
      <c r="P156" s="203">
        <f>O156*H156</f>
        <v>0</v>
      </c>
      <c r="Q156" s="203">
        <v>0</v>
      </c>
      <c r="R156" s="203">
        <f>Q156*H156</f>
        <v>0</v>
      </c>
      <c r="S156" s="203">
        <v>0</v>
      </c>
      <c r="T156" s="204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5" t="s">
        <v>123</v>
      </c>
      <c r="AT156" s="205" t="s">
        <v>120</v>
      </c>
      <c r="AU156" s="205" t="s">
        <v>109</v>
      </c>
      <c r="AY156" s="16" t="s">
        <v>110</v>
      </c>
      <c r="BE156" s="206">
        <f>IF(N156="základní",J156,0)</f>
        <v>0</v>
      </c>
      <c r="BF156" s="206">
        <f>IF(N156="snížená",J156,0)</f>
        <v>2608.3200000000002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6" t="s">
        <v>109</v>
      </c>
      <c r="BK156" s="206">
        <f>ROUND(I156*H156,2)</f>
        <v>2608.3200000000002</v>
      </c>
      <c r="BL156" s="16" t="s">
        <v>118</v>
      </c>
      <c r="BM156" s="205" t="s">
        <v>378</v>
      </c>
    </row>
    <row r="157" s="2" customFormat="1" ht="16.5" customHeight="1">
      <c r="A157" s="31"/>
      <c r="B157" s="32"/>
      <c r="C157" s="207" t="s">
        <v>359</v>
      </c>
      <c r="D157" s="207" t="s">
        <v>120</v>
      </c>
      <c r="E157" s="208" t="s">
        <v>380</v>
      </c>
      <c r="F157" s="209" t="s">
        <v>381</v>
      </c>
      <c r="G157" s="210" t="s">
        <v>284</v>
      </c>
      <c r="H157" s="211">
        <v>6</v>
      </c>
      <c r="I157" s="212">
        <v>57.859999999999999</v>
      </c>
      <c r="J157" s="212">
        <f>ROUND(I157*H157,2)</f>
        <v>347.16000000000003</v>
      </c>
      <c r="K157" s="209" t="s">
        <v>17</v>
      </c>
      <c r="L157" s="213"/>
      <c r="M157" s="214" t="s">
        <v>17</v>
      </c>
      <c r="N157" s="215" t="s">
        <v>38</v>
      </c>
      <c r="O157" s="203">
        <v>0</v>
      </c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5" t="s">
        <v>123</v>
      </c>
      <c r="AT157" s="205" t="s">
        <v>120</v>
      </c>
      <c r="AU157" s="205" t="s">
        <v>109</v>
      </c>
      <c r="AY157" s="16" t="s">
        <v>110</v>
      </c>
      <c r="BE157" s="206">
        <f>IF(N157="základní",J157,0)</f>
        <v>0</v>
      </c>
      <c r="BF157" s="206">
        <f>IF(N157="snížená",J157,0)</f>
        <v>347.16000000000003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6" t="s">
        <v>109</v>
      </c>
      <c r="BK157" s="206">
        <f>ROUND(I157*H157,2)</f>
        <v>347.16000000000003</v>
      </c>
      <c r="BL157" s="16" t="s">
        <v>118</v>
      </c>
      <c r="BM157" s="205" t="s">
        <v>382</v>
      </c>
    </row>
    <row r="158" s="2" customFormat="1" ht="16.5" customHeight="1">
      <c r="A158" s="31"/>
      <c r="B158" s="32"/>
      <c r="C158" s="207" t="s">
        <v>363</v>
      </c>
      <c r="D158" s="207" t="s">
        <v>120</v>
      </c>
      <c r="E158" s="208" t="s">
        <v>384</v>
      </c>
      <c r="F158" s="209" t="s">
        <v>385</v>
      </c>
      <c r="G158" s="210" t="s">
        <v>284</v>
      </c>
      <c r="H158" s="211">
        <v>7</v>
      </c>
      <c r="I158" s="212">
        <v>51.960000000000001</v>
      </c>
      <c r="J158" s="212">
        <f>ROUND(I158*H158,2)</f>
        <v>363.72000000000003</v>
      </c>
      <c r="K158" s="209" t="s">
        <v>17</v>
      </c>
      <c r="L158" s="213"/>
      <c r="M158" s="214" t="s">
        <v>17</v>
      </c>
      <c r="N158" s="215" t="s">
        <v>38</v>
      </c>
      <c r="O158" s="203">
        <v>0</v>
      </c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5" t="s">
        <v>123</v>
      </c>
      <c r="AT158" s="205" t="s">
        <v>120</v>
      </c>
      <c r="AU158" s="205" t="s">
        <v>109</v>
      </c>
      <c r="AY158" s="16" t="s">
        <v>110</v>
      </c>
      <c r="BE158" s="206">
        <f>IF(N158="základní",J158,0)</f>
        <v>0</v>
      </c>
      <c r="BF158" s="206">
        <f>IF(N158="snížená",J158,0)</f>
        <v>363.72000000000003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6" t="s">
        <v>109</v>
      </c>
      <c r="BK158" s="206">
        <f>ROUND(I158*H158,2)</f>
        <v>363.72000000000003</v>
      </c>
      <c r="BL158" s="16" t="s">
        <v>118</v>
      </c>
      <c r="BM158" s="205" t="s">
        <v>386</v>
      </c>
    </row>
    <row r="159" s="2" customFormat="1" ht="16.5" customHeight="1">
      <c r="A159" s="31"/>
      <c r="B159" s="32"/>
      <c r="C159" s="207" t="s">
        <v>367</v>
      </c>
      <c r="D159" s="207" t="s">
        <v>120</v>
      </c>
      <c r="E159" s="208" t="s">
        <v>388</v>
      </c>
      <c r="F159" s="209" t="s">
        <v>389</v>
      </c>
      <c r="G159" s="210" t="s">
        <v>284</v>
      </c>
      <c r="H159" s="211">
        <v>103</v>
      </c>
      <c r="I159" s="212">
        <v>25.489999999999998</v>
      </c>
      <c r="J159" s="212">
        <f>ROUND(I159*H159,2)</f>
        <v>2625.4699999999998</v>
      </c>
      <c r="K159" s="209" t="s">
        <v>17</v>
      </c>
      <c r="L159" s="213"/>
      <c r="M159" s="214" t="s">
        <v>17</v>
      </c>
      <c r="N159" s="215" t="s">
        <v>38</v>
      </c>
      <c r="O159" s="203">
        <v>0</v>
      </c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5" t="s">
        <v>123</v>
      </c>
      <c r="AT159" s="205" t="s">
        <v>120</v>
      </c>
      <c r="AU159" s="205" t="s">
        <v>109</v>
      </c>
      <c r="AY159" s="16" t="s">
        <v>110</v>
      </c>
      <c r="BE159" s="206">
        <f>IF(N159="základní",J159,0)</f>
        <v>0</v>
      </c>
      <c r="BF159" s="206">
        <f>IF(N159="snížená",J159,0)</f>
        <v>2625.4699999999998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6" t="s">
        <v>109</v>
      </c>
      <c r="BK159" s="206">
        <f>ROUND(I159*H159,2)</f>
        <v>2625.4699999999998</v>
      </c>
      <c r="BL159" s="16" t="s">
        <v>118</v>
      </c>
      <c r="BM159" s="205" t="s">
        <v>390</v>
      </c>
    </row>
    <row r="160" s="2" customFormat="1" ht="16.5" customHeight="1">
      <c r="A160" s="31"/>
      <c r="B160" s="32"/>
      <c r="C160" s="207" t="s">
        <v>371</v>
      </c>
      <c r="D160" s="207" t="s">
        <v>120</v>
      </c>
      <c r="E160" s="208" t="s">
        <v>392</v>
      </c>
      <c r="F160" s="209" t="s">
        <v>393</v>
      </c>
      <c r="G160" s="210" t="s">
        <v>284</v>
      </c>
      <c r="H160" s="211">
        <v>37</v>
      </c>
      <c r="I160" s="212">
        <v>46.090000000000003</v>
      </c>
      <c r="J160" s="212">
        <f>ROUND(I160*H160,2)</f>
        <v>1705.3299999999999</v>
      </c>
      <c r="K160" s="209" t="s">
        <v>17</v>
      </c>
      <c r="L160" s="213"/>
      <c r="M160" s="214" t="s">
        <v>17</v>
      </c>
      <c r="N160" s="215" t="s">
        <v>38</v>
      </c>
      <c r="O160" s="203">
        <v>0</v>
      </c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5" t="s">
        <v>123</v>
      </c>
      <c r="AT160" s="205" t="s">
        <v>120</v>
      </c>
      <c r="AU160" s="205" t="s">
        <v>109</v>
      </c>
      <c r="AY160" s="16" t="s">
        <v>110</v>
      </c>
      <c r="BE160" s="206">
        <f>IF(N160="základní",J160,0)</f>
        <v>0</v>
      </c>
      <c r="BF160" s="206">
        <f>IF(N160="snížená",J160,0)</f>
        <v>1705.3299999999999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6" t="s">
        <v>109</v>
      </c>
      <c r="BK160" s="206">
        <f>ROUND(I160*H160,2)</f>
        <v>1705.3299999999999</v>
      </c>
      <c r="BL160" s="16" t="s">
        <v>118</v>
      </c>
      <c r="BM160" s="205" t="s">
        <v>394</v>
      </c>
    </row>
    <row r="161" s="2" customFormat="1" ht="16.5" customHeight="1">
      <c r="A161" s="31"/>
      <c r="B161" s="32"/>
      <c r="C161" s="207" t="s">
        <v>375</v>
      </c>
      <c r="D161" s="207" t="s">
        <v>120</v>
      </c>
      <c r="E161" s="208" t="s">
        <v>396</v>
      </c>
      <c r="F161" s="209" t="s">
        <v>397</v>
      </c>
      <c r="G161" s="210" t="s">
        <v>284</v>
      </c>
      <c r="H161" s="211">
        <v>11</v>
      </c>
      <c r="I161" s="212">
        <v>84.319999999999993</v>
      </c>
      <c r="J161" s="212">
        <f>ROUND(I161*H161,2)</f>
        <v>927.51999999999998</v>
      </c>
      <c r="K161" s="209" t="s">
        <v>17</v>
      </c>
      <c r="L161" s="213"/>
      <c r="M161" s="214" t="s">
        <v>17</v>
      </c>
      <c r="N161" s="215" t="s">
        <v>38</v>
      </c>
      <c r="O161" s="203">
        <v>0</v>
      </c>
      <c r="P161" s="203">
        <f>O161*H161</f>
        <v>0</v>
      </c>
      <c r="Q161" s="203">
        <v>0</v>
      </c>
      <c r="R161" s="203">
        <f>Q161*H161</f>
        <v>0</v>
      </c>
      <c r="S161" s="203">
        <v>0</v>
      </c>
      <c r="T161" s="204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5" t="s">
        <v>123</v>
      </c>
      <c r="AT161" s="205" t="s">
        <v>120</v>
      </c>
      <c r="AU161" s="205" t="s">
        <v>109</v>
      </c>
      <c r="AY161" s="16" t="s">
        <v>110</v>
      </c>
      <c r="BE161" s="206">
        <f>IF(N161="základní",J161,0)</f>
        <v>0</v>
      </c>
      <c r="BF161" s="206">
        <f>IF(N161="snížená",J161,0)</f>
        <v>927.51999999999998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6" t="s">
        <v>109</v>
      </c>
      <c r="BK161" s="206">
        <f>ROUND(I161*H161,2)</f>
        <v>927.51999999999998</v>
      </c>
      <c r="BL161" s="16" t="s">
        <v>118</v>
      </c>
      <c r="BM161" s="205" t="s">
        <v>398</v>
      </c>
    </row>
    <row r="162" s="2" customFormat="1" ht="16.5" customHeight="1">
      <c r="A162" s="31"/>
      <c r="B162" s="32"/>
      <c r="C162" s="207" t="s">
        <v>379</v>
      </c>
      <c r="D162" s="207" t="s">
        <v>120</v>
      </c>
      <c r="E162" s="208" t="s">
        <v>400</v>
      </c>
      <c r="F162" s="209" t="s">
        <v>401</v>
      </c>
      <c r="G162" s="210" t="s">
        <v>284</v>
      </c>
      <c r="H162" s="211">
        <v>9</v>
      </c>
      <c r="I162" s="212">
        <v>97.569999999999993</v>
      </c>
      <c r="J162" s="212">
        <f>ROUND(I162*H162,2)</f>
        <v>878.13</v>
      </c>
      <c r="K162" s="209" t="s">
        <v>17</v>
      </c>
      <c r="L162" s="213"/>
      <c r="M162" s="214" t="s">
        <v>17</v>
      </c>
      <c r="N162" s="215" t="s">
        <v>38</v>
      </c>
      <c r="O162" s="203">
        <v>0</v>
      </c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5" t="s">
        <v>123</v>
      </c>
      <c r="AT162" s="205" t="s">
        <v>120</v>
      </c>
      <c r="AU162" s="205" t="s">
        <v>109</v>
      </c>
      <c r="AY162" s="16" t="s">
        <v>110</v>
      </c>
      <c r="BE162" s="206">
        <f>IF(N162="základní",J162,0)</f>
        <v>0</v>
      </c>
      <c r="BF162" s="206">
        <f>IF(N162="snížená",J162,0)</f>
        <v>878.13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6" t="s">
        <v>109</v>
      </c>
      <c r="BK162" s="206">
        <f>ROUND(I162*H162,2)</f>
        <v>878.13</v>
      </c>
      <c r="BL162" s="16" t="s">
        <v>118</v>
      </c>
      <c r="BM162" s="205" t="s">
        <v>402</v>
      </c>
    </row>
    <row r="163" s="2" customFormat="1" ht="44.25" customHeight="1">
      <c r="A163" s="31"/>
      <c r="B163" s="32"/>
      <c r="C163" s="195" t="s">
        <v>383</v>
      </c>
      <c r="D163" s="195" t="s">
        <v>113</v>
      </c>
      <c r="E163" s="196" t="s">
        <v>863</v>
      </c>
      <c r="F163" s="197" t="s">
        <v>864</v>
      </c>
      <c r="G163" s="198" t="s">
        <v>140</v>
      </c>
      <c r="H163" s="199">
        <v>1</v>
      </c>
      <c r="I163" s="200">
        <v>68.599999999999994</v>
      </c>
      <c r="J163" s="200">
        <f>ROUND(I163*H163,2)</f>
        <v>68.599999999999994</v>
      </c>
      <c r="K163" s="197" t="s">
        <v>117</v>
      </c>
      <c r="L163" s="37"/>
      <c r="M163" s="201" t="s">
        <v>17</v>
      </c>
      <c r="N163" s="202" t="s">
        <v>38</v>
      </c>
      <c r="O163" s="203">
        <v>0.19</v>
      </c>
      <c r="P163" s="203">
        <f>O163*H163</f>
        <v>0.19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5" t="s">
        <v>118</v>
      </c>
      <c r="AT163" s="205" t="s">
        <v>113</v>
      </c>
      <c r="AU163" s="205" t="s">
        <v>109</v>
      </c>
      <c r="AY163" s="16" t="s">
        <v>110</v>
      </c>
      <c r="BE163" s="206">
        <f>IF(N163="základní",J163,0)</f>
        <v>0</v>
      </c>
      <c r="BF163" s="206">
        <f>IF(N163="snížená",J163,0)</f>
        <v>68.599999999999994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6" t="s">
        <v>109</v>
      </c>
      <c r="BK163" s="206">
        <f>ROUND(I163*H163,2)</f>
        <v>68.599999999999994</v>
      </c>
      <c r="BL163" s="16" t="s">
        <v>118</v>
      </c>
      <c r="BM163" s="205" t="s">
        <v>865</v>
      </c>
    </row>
    <row r="164" s="2" customFormat="1" ht="16.5" customHeight="1">
      <c r="A164" s="31"/>
      <c r="B164" s="32"/>
      <c r="C164" s="207" t="s">
        <v>387</v>
      </c>
      <c r="D164" s="207" t="s">
        <v>120</v>
      </c>
      <c r="E164" s="208" t="s">
        <v>866</v>
      </c>
      <c r="F164" s="209" t="s">
        <v>867</v>
      </c>
      <c r="G164" s="210" t="s">
        <v>140</v>
      </c>
      <c r="H164" s="211">
        <v>1</v>
      </c>
      <c r="I164" s="212">
        <v>157</v>
      </c>
      <c r="J164" s="212">
        <f>ROUND(I164*H164,2)</f>
        <v>157</v>
      </c>
      <c r="K164" s="209" t="s">
        <v>117</v>
      </c>
      <c r="L164" s="213"/>
      <c r="M164" s="214" t="s">
        <v>17</v>
      </c>
      <c r="N164" s="215" t="s">
        <v>38</v>
      </c>
      <c r="O164" s="203">
        <v>0</v>
      </c>
      <c r="P164" s="203">
        <f>O164*H164</f>
        <v>0</v>
      </c>
      <c r="Q164" s="203">
        <v>5.0000000000000002E-05</v>
      </c>
      <c r="R164" s="203">
        <f>Q164*H164</f>
        <v>5.0000000000000002E-05</v>
      </c>
      <c r="S164" s="203">
        <v>0</v>
      </c>
      <c r="T164" s="204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5" t="s">
        <v>123</v>
      </c>
      <c r="AT164" s="205" t="s">
        <v>120</v>
      </c>
      <c r="AU164" s="205" t="s">
        <v>109</v>
      </c>
      <c r="AY164" s="16" t="s">
        <v>110</v>
      </c>
      <c r="BE164" s="206">
        <f>IF(N164="základní",J164,0)</f>
        <v>0</v>
      </c>
      <c r="BF164" s="206">
        <f>IF(N164="snížená",J164,0)</f>
        <v>157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6" t="s">
        <v>109</v>
      </c>
      <c r="BK164" s="206">
        <f>ROUND(I164*H164,2)</f>
        <v>157</v>
      </c>
      <c r="BL164" s="16" t="s">
        <v>118</v>
      </c>
      <c r="BM164" s="205" t="s">
        <v>868</v>
      </c>
    </row>
    <row r="165" s="2" customFormat="1" ht="16.5" customHeight="1">
      <c r="A165" s="31"/>
      <c r="B165" s="32"/>
      <c r="C165" s="195" t="s">
        <v>391</v>
      </c>
      <c r="D165" s="195" t="s">
        <v>113</v>
      </c>
      <c r="E165" s="196" t="s">
        <v>404</v>
      </c>
      <c r="F165" s="197" t="s">
        <v>405</v>
      </c>
      <c r="G165" s="198" t="s">
        <v>140</v>
      </c>
      <c r="H165" s="199">
        <v>37</v>
      </c>
      <c r="I165" s="200">
        <v>214.5</v>
      </c>
      <c r="J165" s="200">
        <f>ROUND(I165*H165,2)</f>
        <v>7936.5</v>
      </c>
      <c r="K165" s="197" t="s">
        <v>17</v>
      </c>
      <c r="L165" s="37"/>
      <c r="M165" s="201" t="s">
        <v>17</v>
      </c>
      <c r="N165" s="202" t="s">
        <v>38</v>
      </c>
      <c r="O165" s="203">
        <v>0.38</v>
      </c>
      <c r="P165" s="203">
        <f>O165*H165</f>
        <v>14.060000000000001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5" t="s">
        <v>118</v>
      </c>
      <c r="AT165" s="205" t="s">
        <v>113</v>
      </c>
      <c r="AU165" s="205" t="s">
        <v>109</v>
      </c>
      <c r="AY165" s="16" t="s">
        <v>110</v>
      </c>
      <c r="BE165" s="206">
        <f>IF(N165="základní",J165,0)</f>
        <v>0</v>
      </c>
      <c r="BF165" s="206">
        <f>IF(N165="snížená",J165,0)</f>
        <v>7936.5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6" t="s">
        <v>109</v>
      </c>
      <c r="BK165" s="206">
        <f>ROUND(I165*H165,2)</f>
        <v>7936.5</v>
      </c>
      <c r="BL165" s="16" t="s">
        <v>118</v>
      </c>
      <c r="BM165" s="205" t="s">
        <v>406</v>
      </c>
    </row>
    <row r="166" s="2" customFormat="1">
      <c r="A166" s="31"/>
      <c r="B166" s="32"/>
      <c r="C166" s="33"/>
      <c r="D166" s="216" t="s">
        <v>186</v>
      </c>
      <c r="E166" s="33"/>
      <c r="F166" s="217" t="s">
        <v>407</v>
      </c>
      <c r="G166" s="33"/>
      <c r="H166" s="33"/>
      <c r="I166" s="33"/>
      <c r="J166" s="33"/>
      <c r="K166" s="33"/>
      <c r="L166" s="37"/>
      <c r="M166" s="218"/>
      <c r="N166" s="219"/>
      <c r="O166" s="76"/>
      <c r="P166" s="76"/>
      <c r="Q166" s="76"/>
      <c r="R166" s="76"/>
      <c r="S166" s="76"/>
      <c r="T166" s="77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6" t="s">
        <v>186</v>
      </c>
      <c r="AU166" s="16" t="s">
        <v>109</v>
      </c>
    </row>
    <row r="167" s="2" customFormat="1" ht="16.5" customHeight="1">
      <c r="A167" s="31"/>
      <c r="B167" s="32"/>
      <c r="C167" s="207" t="s">
        <v>395</v>
      </c>
      <c r="D167" s="207" t="s">
        <v>120</v>
      </c>
      <c r="E167" s="208" t="s">
        <v>409</v>
      </c>
      <c r="F167" s="209" t="s">
        <v>410</v>
      </c>
      <c r="G167" s="210" t="s">
        <v>411</v>
      </c>
      <c r="H167" s="211">
        <v>10</v>
      </c>
      <c r="I167" s="212">
        <v>3714.75</v>
      </c>
      <c r="J167" s="212">
        <f>ROUND(I167*H167,2)</f>
        <v>37147.5</v>
      </c>
      <c r="K167" s="209" t="s">
        <v>17</v>
      </c>
      <c r="L167" s="213"/>
      <c r="M167" s="214" t="s">
        <v>17</v>
      </c>
      <c r="N167" s="215" t="s">
        <v>38</v>
      </c>
      <c r="O167" s="203">
        <v>0</v>
      </c>
      <c r="P167" s="203">
        <f>O167*H167</f>
        <v>0</v>
      </c>
      <c r="Q167" s="203">
        <v>0</v>
      </c>
      <c r="R167" s="203">
        <f>Q167*H167</f>
        <v>0</v>
      </c>
      <c r="S167" s="203">
        <v>0</v>
      </c>
      <c r="T167" s="204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5" t="s">
        <v>123</v>
      </c>
      <c r="AT167" s="205" t="s">
        <v>120</v>
      </c>
      <c r="AU167" s="205" t="s">
        <v>109</v>
      </c>
      <c r="AY167" s="16" t="s">
        <v>110</v>
      </c>
      <c r="BE167" s="206">
        <f>IF(N167="základní",J167,0)</f>
        <v>0</v>
      </c>
      <c r="BF167" s="206">
        <f>IF(N167="snížená",J167,0)</f>
        <v>37147.5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16" t="s">
        <v>109</v>
      </c>
      <c r="BK167" s="206">
        <f>ROUND(I167*H167,2)</f>
        <v>37147.5</v>
      </c>
      <c r="BL167" s="16" t="s">
        <v>118</v>
      </c>
      <c r="BM167" s="205" t="s">
        <v>412</v>
      </c>
    </row>
    <row r="168" s="2" customFormat="1">
      <c r="A168" s="31"/>
      <c r="B168" s="32"/>
      <c r="C168" s="33"/>
      <c r="D168" s="216" t="s">
        <v>186</v>
      </c>
      <c r="E168" s="33"/>
      <c r="F168" s="217" t="s">
        <v>413</v>
      </c>
      <c r="G168" s="33"/>
      <c r="H168" s="33"/>
      <c r="I168" s="33"/>
      <c r="J168" s="33"/>
      <c r="K168" s="33"/>
      <c r="L168" s="37"/>
      <c r="M168" s="218"/>
      <c r="N168" s="219"/>
      <c r="O168" s="76"/>
      <c r="P168" s="76"/>
      <c r="Q168" s="76"/>
      <c r="R168" s="76"/>
      <c r="S168" s="76"/>
      <c r="T168" s="77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6" t="s">
        <v>186</v>
      </c>
      <c r="AU168" s="16" t="s">
        <v>109</v>
      </c>
    </row>
    <row r="169" s="2" customFormat="1" ht="16.5" customHeight="1">
      <c r="A169" s="31"/>
      <c r="B169" s="32"/>
      <c r="C169" s="207" t="s">
        <v>399</v>
      </c>
      <c r="D169" s="207" t="s">
        <v>120</v>
      </c>
      <c r="E169" s="208" t="s">
        <v>415</v>
      </c>
      <c r="F169" s="209" t="s">
        <v>416</v>
      </c>
      <c r="G169" s="210" t="s">
        <v>411</v>
      </c>
      <c r="H169" s="211">
        <v>15</v>
      </c>
      <c r="I169" s="212">
        <v>1765.4000000000001</v>
      </c>
      <c r="J169" s="212">
        <f>ROUND(I169*H169,2)</f>
        <v>26481</v>
      </c>
      <c r="K169" s="209" t="s">
        <v>17</v>
      </c>
      <c r="L169" s="213"/>
      <c r="M169" s="214" t="s">
        <v>17</v>
      </c>
      <c r="N169" s="215" t="s">
        <v>38</v>
      </c>
      <c r="O169" s="203">
        <v>0</v>
      </c>
      <c r="P169" s="203">
        <f>O169*H169</f>
        <v>0</v>
      </c>
      <c r="Q169" s="203">
        <v>0</v>
      </c>
      <c r="R169" s="203">
        <f>Q169*H169</f>
        <v>0</v>
      </c>
      <c r="S169" s="203">
        <v>0</v>
      </c>
      <c r="T169" s="204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5" t="s">
        <v>123</v>
      </c>
      <c r="AT169" s="205" t="s">
        <v>120</v>
      </c>
      <c r="AU169" s="205" t="s">
        <v>109</v>
      </c>
      <c r="AY169" s="16" t="s">
        <v>110</v>
      </c>
      <c r="BE169" s="206">
        <f>IF(N169="základní",J169,0)</f>
        <v>0</v>
      </c>
      <c r="BF169" s="206">
        <f>IF(N169="snížená",J169,0)</f>
        <v>26481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16" t="s">
        <v>109</v>
      </c>
      <c r="BK169" s="206">
        <f>ROUND(I169*H169,2)</f>
        <v>26481</v>
      </c>
      <c r="BL169" s="16" t="s">
        <v>118</v>
      </c>
      <c r="BM169" s="205" t="s">
        <v>417</v>
      </c>
    </row>
    <row r="170" s="2" customFormat="1">
      <c r="A170" s="31"/>
      <c r="B170" s="32"/>
      <c r="C170" s="33"/>
      <c r="D170" s="216" t="s">
        <v>186</v>
      </c>
      <c r="E170" s="33"/>
      <c r="F170" s="217" t="s">
        <v>418</v>
      </c>
      <c r="G170" s="33"/>
      <c r="H170" s="33"/>
      <c r="I170" s="33"/>
      <c r="J170" s="33"/>
      <c r="K170" s="33"/>
      <c r="L170" s="37"/>
      <c r="M170" s="218"/>
      <c r="N170" s="219"/>
      <c r="O170" s="76"/>
      <c r="P170" s="76"/>
      <c r="Q170" s="76"/>
      <c r="R170" s="76"/>
      <c r="S170" s="76"/>
      <c r="T170" s="77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6" t="s">
        <v>186</v>
      </c>
      <c r="AU170" s="16" t="s">
        <v>109</v>
      </c>
    </row>
    <row r="171" s="2" customFormat="1" ht="16.5" customHeight="1">
      <c r="A171" s="31"/>
      <c r="B171" s="32"/>
      <c r="C171" s="207" t="s">
        <v>403</v>
      </c>
      <c r="D171" s="207" t="s">
        <v>120</v>
      </c>
      <c r="E171" s="208" t="s">
        <v>420</v>
      </c>
      <c r="F171" s="209" t="s">
        <v>421</v>
      </c>
      <c r="G171" s="210" t="s">
        <v>411</v>
      </c>
      <c r="H171" s="211">
        <v>1</v>
      </c>
      <c r="I171" s="212">
        <v>2298.4000000000001</v>
      </c>
      <c r="J171" s="212">
        <f>ROUND(I171*H171,2)</f>
        <v>2298.4000000000001</v>
      </c>
      <c r="K171" s="209" t="s">
        <v>17</v>
      </c>
      <c r="L171" s="213"/>
      <c r="M171" s="214" t="s">
        <v>17</v>
      </c>
      <c r="N171" s="215" t="s">
        <v>38</v>
      </c>
      <c r="O171" s="203">
        <v>0</v>
      </c>
      <c r="P171" s="203">
        <f>O171*H171</f>
        <v>0</v>
      </c>
      <c r="Q171" s="203">
        <v>0</v>
      </c>
      <c r="R171" s="203">
        <f>Q171*H171</f>
        <v>0</v>
      </c>
      <c r="S171" s="203">
        <v>0</v>
      </c>
      <c r="T171" s="204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5" t="s">
        <v>123</v>
      </c>
      <c r="AT171" s="205" t="s">
        <v>120</v>
      </c>
      <c r="AU171" s="205" t="s">
        <v>109</v>
      </c>
      <c r="AY171" s="16" t="s">
        <v>110</v>
      </c>
      <c r="BE171" s="206">
        <f>IF(N171="základní",J171,0)</f>
        <v>0</v>
      </c>
      <c r="BF171" s="206">
        <f>IF(N171="snížená",J171,0)</f>
        <v>2298.4000000000001</v>
      </c>
      <c r="BG171" s="206">
        <f>IF(N171="zákl. přenesená",J171,0)</f>
        <v>0</v>
      </c>
      <c r="BH171" s="206">
        <f>IF(N171="sníž. přenesená",J171,0)</f>
        <v>0</v>
      </c>
      <c r="BI171" s="206">
        <f>IF(N171="nulová",J171,0)</f>
        <v>0</v>
      </c>
      <c r="BJ171" s="16" t="s">
        <v>109</v>
      </c>
      <c r="BK171" s="206">
        <f>ROUND(I171*H171,2)</f>
        <v>2298.4000000000001</v>
      </c>
      <c r="BL171" s="16" t="s">
        <v>118</v>
      </c>
      <c r="BM171" s="205" t="s">
        <v>422</v>
      </c>
    </row>
    <row r="172" s="2" customFormat="1">
      <c r="A172" s="31"/>
      <c r="B172" s="32"/>
      <c r="C172" s="33"/>
      <c r="D172" s="216" t="s">
        <v>186</v>
      </c>
      <c r="E172" s="33"/>
      <c r="F172" s="217" t="s">
        <v>423</v>
      </c>
      <c r="G172" s="33"/>
      <c r="H172" s="33"/>
      <c r="I172" s="33"/>
      <c r="J172" s="33"/>
      <c r="K172" s="33"/>
      <c r="L172" s="37"/>
      <c r="M172" s="218"/>
      <c r="N172" s="219"/>
      <c r="O172" s="76"/>
      <c r="P172" s="76"/>
      <c r="Q172" s="76"/>
      <c r="R172" s="76"/>
      <c r="S172" s="76"/>
      <c r="T172" s="77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6" t="s">
        <v>186</v>
      </c>
      <c r="AU172" s="16" t="s">
        <v>109</v>
      </c>
    </row>
    <row r="173" s="2" customFormat="1" ht="16.5" customHeight="1">
      <c r="A173" s="31"/>
      <c r="B173" s="32"/>
      <c r="C173" s="207" t="s">
        <v>408</v>
      </c>
      <c r="D173" s="207" t="s">
        <v>120</v>
      </c>
      <c r="E173" s="208" t="s">
        <v>425</v>
      </c>
      <c r="F173" s="209" t="s">
        <v>426</v>
      </c>
      <c r="G173" s="210" t="s">
        <v>411</v>
      </c>
      <c r="H173" s="211">
        <v>4</v>
      </c>
      <c r="I173" s="212">
        <v>3298.0999999999999</v>
      </c>
      <c r="J173" s="212">
        <f>ROUND(I173*H173,2)</f>
        <v>13192.4</v>
      </c>
      <c r="K173" s="209" t="s">
        <v>17</v>
      </c>
      <c r="L173" s="213"/>
      <c r="M173" s="214" t="s">
        <v>17</v>
      </c>
      <c r="N173" s="215" t="s">
        <v>38</v>
      </c>
      <c r="O173" s="203">
        <v>0</v>
      </c>
      <c r="P173" s="203">
        <f>O173*H173</f>
        <v>0</v>
      </c>
      <c r="Q173" s="203">
        <v>0</v>
      </c>
      <c r="R173" s="203">
        <f>Q173*H173</f>
        <v>0</v>
      </c>
      <c r="S173" s="203">
        <v>0</v>
      </c>
      <c r="T173" s="204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5" t="s">
        <v>123</v>
      </c>
      <c r="AT173" s="205" t="s">
        <v>120</v>
      </c>
      <c r="AU173" s="205" t="s">
        <v>109</v>
      </c>
      <c r="AY173" s="16" t="s">
        <v>110</v>
      </c>
      <c r="BE173" s="206">
        <f>IF(N173="základní",J173,0)</f>
        <v>0</v>
      </c>
      <c r="BF173" s="206">
        <f>IF(N173="snížená",J173,0)</f>
        <v>13192.4</v>
      </c>
      <c r="BG173" s="206">
        <f>IF(N173="zákl. přenesená",J173,0)</f>
        <v>0</v>
      </c>
      <c r="BH173" s="206">
        <f>IF(N173="sníž. přenesená",J173,0)</f>
        <v>0</v>
      </c>
      <c r="BI173" s="206">
        <f>IF(N173="nulová",J173,0)</f>
        <v>0</v>
      </c>
      <c r="BJ173" s="16" t="s">
        <v>109</v>
      </c>
      <c r="BK173" s="206">
        <f>ROUND(I173*H173,2)</f>
        <v>13192.4</v>
      </c>
      <c r="BL173" s="16" t="s">
        <v>118</v>
      </c>
      <c r="BM173" s="205" t="s">
        <v>427</v>
      </c>
    </row>
    <row r="174" s="2" customFormat="1">
      <c r="A174" s="31"/>
      <c r="B174" s="32"/>
      <c r="C174" s="33"/>
      <c r="D174" s="216" t="s">
        <v>186</v>
      </c>
      <c r="E174" s="33"/>
      <c r="F174" s="217" t="s">
        <v>428</v>
      </c>
      <c r="G174" s="33"/>
      <c r="H174" s="33"/>
      <c r="I174" s="33"/>
      <c r="J174" s="33"/>
      <c r="K174" s="33"/>
      <c r="L174" s="37"/>
      <c r="M174" s="218"/>
      <c r="N174" s="219"/>
      <c r="O174" s="76"/>
      <c r="P174" s="76"/>
      <c r="Q174" s="76"/>
      <c r="R174" s="76"/>
      <c r="S174" s="76"/>
      <c r="T174" s="77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6" t="s">
        <v>186</v>
      </c>
      <c r="AU174" s="16" t="s">
        <v>109</v>
      </c>
    </row>
    <row r="175" s="2" customFormat="1" ht="16.5" customHeight="1">
      <c r="A175" s="31"/>
      <c r="B175" s="32"/>
      <c r="C175" s="207" t="s">
        <v>414</v>
      </c>
      <c r="D175" s="207" t="s">
        <v>120</v>
      </c>
      <c r="E175" s="208" t="s">
        <v>430</v>
      </c>
      <c r="F175" s="209" t="s">
        <v>431</v>
      </c>
      <c r="G175" s="210" t="s">
        <v>411</v>
      </c>
      <c r="H175" s="211">
        <v>2</v>
      </c>
      <c r="I175" s="212">
        <v>3744</v>
      </c>
      <c r="J175" s="212">
        <f>ROUND(I175*H175,2)</f>
        <v>7488</v>
      </c>
      <c r="K175" s="209" t="s">
        <v>17</v>
      </c>
      <c r="L175" s="213"/>
      <c r="M175" s="214" t="s">
        <v>17</v>
      </c>
      <c r="N175" s="215" t="s">
        <v>38</v>
      </c>
      <c r="O175" s="203">
        <v>0</v>
      </c>
      <c r="P175" s="203">
        <f>O175*H175</f>
        <v>0</v>
      </c>
      <c r="Q175" s="203">
        <v>0</v>
      </c>
      <c r="R175" s="203">
        <f>Q175*H175</f>
        <v>0</v>
      </c>
      <c r="S175" s="203">
        <v>0</v>
      </c>
      <c r="T175" s="204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05" t="s">
        <v>123</v>
      </c>
      <c r="AT175" s="205" t="s">
        <v>120</v>
      </c>
      <c r="AU175" s="205" t="s">
        <v>109</v>
      </c>
      <c r="AY175" s="16" t="s">
        <v>110</v>
      </c>
      <c r="BE175" s="206">
        <f>IF(N175="základní",J175,0)</f>
        <v>0</v>
      </c>
      <c r="BF175" s="206">
        <f>IF(N175="snížená",J175,0)</f>
        <v>7488</v>
      </c>
      <c r="BG175" s="206">
        <f>IF(N175="zákl. přenesená",J175,0)</f>
        <v>0</v>
      </c>
      <c r="BH175" s="206">
        <f>IF(N175="sníž. přenesená",J175,0)</f>
        <v>0</v>
      </c>
      <c r="BI175" s="206">
        <f>IF(N175="nulová",J175,0)</f>
        <v>0</v>
      </c>
      <c r="BJ175" s="16" t="s">
        <v>109</v>
      </c>
      <c r="BK175" s="206">
        <f>ROUND(I175*H175,2)</f>
        <v>7488</v>
      </c>
      <c r="BL175" s="16" t="s">
        <v>118</v>
      </c>
      <c r="BM175" s="205" t="s">
        <v>432</v>
      </c>
    </row>
    <row r="176" s="2" customFormat="1">
      <c r="A176" s="31"/>
      <c r="B176" s="32"/>
      <c r="C176" s="33"/>
      <c r="D176" s="216" t="s">
        <v>186</v>
      </c>
      <c r="E176" s="33"/>
      <c r="F176" s="217" t="s">
        <v>433</v>
      </c>
      <c r="G176" s="33"/>
      <c r="H176" s="33"/>
      <c r="I176" s="33"/>
      <c r="J176" s="33"/>
      <c r="K176" s="33"/>
      <c r="L176" s="37"/>
      <c r="M176" s="218"/>
      <c r="N176" s="219"/>
      <c r="O176" s="76"/>
      <c r="P176" s="76"/>
      <c r="Q176" s="76"/>
      <c r="R176" s="76"/>
      <c r="S176" s="76"/>
      <c r="T176" s="77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6" t="s">
        <v>186</v>
      </c>
      <c r="AU176" s="16" t="s">
        <v>109</v>
      </c>
    </row>
    <row r="177" s="2" customFormat="1" ht="16.5" customHeight="1">
      <c r="A177" s="31"/>
      <c r="B177" s="32"/>
      <c r="C177" s="207" t="s">
        <v>419</v>
      </c>
      <c r="D177" s="207" t="s">
        <v>120</v>
      </c>
      <c r="E177" s="208" t="s">
        <v>435</v>
      </c>
      <c r="F177" s="209" t="s">
        <v>436</v>
      </c>
      <c r="G177" s="210" t="s">
        <v>411</v>
      </c>
      <c r="H177" s="211">
        <v>4</v>
      </c>
      <c r="I177" s="212">
        <v>2597.4000000000001</v>
      </c>
      <c r="J177" s="212">
        <f>ROUND(I177*H177,2)</f>
        <v>10389.6</v>
      </c>
      <c r="K177" s="209" t="s">
        <v>17</v>
      </c>
      <c r="L177" s="213"/>
      <c r="M177" s="214" t="s">
        <v>17</v>
      </c>
      <c r="N177" s="215" t="s">
        <v>38</v>
      </c>
      <c r="O177" s="203">
        <v>0</v>
      </c>
      <c r="P177" s="203">
        <f>O177*H177</f>
        <v>0</v>
      </c>
      <c r="Q177" s="203">
        <v>0</v>
      </c>
      <c r="R177" s="203">
        <f>Q177*H177</f>
        <v>0</v>
      </c>
      <c r="S177" s="203">
        <v>0</v>
      </c>
      <c r="T177" s="204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05" t="s">
        <v>123</v>
      </c>
      <c r="AT177" s="205" t="s">
        <v>120</v>
      </c>
      <c r="AU177" s="205" t="s">
        <v>109</v>
      </c>
      <c r="AY177" s="16" t="s">
        <v>110</v>
      </c>
      <c r="BE177" s="206">
        <f>IF(N177="základní",J177,0)</f>
        <v>0</v>
      </c>
      <c r="BF177" s="206">
        <f>IF(N177="snížená",J177,0)</f>
        <v>10389.6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6" t="s">
        <v>109</v>
      </c>
      <c r="BK177" s="206">
        <f>ROUND(I177*H177,2)</f>
        <v>10389.6</v>
      </c>
      <c r="BL177" s="16" t="s">
        <v>118</v>
      </c>
      <c r="BM177" s="205" t="s">
        <v>437</v>
      </c>
    </row>
    <row r="178" s="2" customFormat="1">
      <c r="A178" s="31"/>
      <c r="B178" s="32"/>
      <c r="C178" s="33"/>
      <c r="D178" s="216" t="s">
        <v>186</v>
      </c>
      <c r="E178" s="33"/>
      <c r="F178" s="217" t="s">
        <v>438</v>
      </c>
      <c r="G178" s="33"/>
      <c r="H178" s="33"/>
      <c r="I178" s="33"/>
      <c r="J178" s="33"/>
      <c r="K178" s="33"/>
      <c r="L178" s="37"/>
      <c r="M178" s="218"/>
      <c r="N178" s="219"/>
      <c r="O178" s="76"/>
      <c r="P178" s="76"/>
      <c r="Q178" s="76"/>
      <c r="R178" s="76"/>
      <c r="S178" s="76"/>
      <c r="T178" s="77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6" t="s">
        <v>186</v>
      </c>
      <c r="AU178" s="16" t="s">
        <v>109</v>
      </c>
    </row>
    <row r="179" s="2" customFormat="1" ht="16.5" customHeight="1">
      <c r="A179" s="31"/>
      <c r="B179" s="32"/>
      <c r="C179" s="207" t="s">
        <v>424</v>
      </c>
      <c r="D179" s="207" t="s">
        <v>120</v>
      </c>
      <c r="E179" s="208" t="s">
        <v>440</v>
      </c>
      <c r="F179" s="209" t="s">
        <v>441</v>
      </c>
      <c r="G179" s="210" t="s">
        <v>411</v>
      </c>
      <c r="H179" s="211">
        <v>1</v>
      </c>
      <c r="I179" s="212">
        <v>3837.5999999999999</v>
      </c>
      <c r="J179" s="212">
        <f>ROUND(I179*H179,2)</f>
        <v>3837.5999999999999</v>
      </c>
      <c r="K179" s="209" t="s">
        <v>17</v>
      </c>
      <c r="L179" s="213"/>
      <c r="M179" s="214" t="s">
        <v>17</v>
      </c>
      <c r="N179" s="215" t="s">
        <v>38</v>
      </c>
      <c r="O179" s="203">
        <v>0</v>
      </c>
      <c r="P179" s="203">
        <f>O179*H179</f>
        <v>0</v>
      </c>
      <c r="Q179" s="203">
        <v>0</v>
      </c>
      <c r="R179" s="203">
        <f>Q179*H179</f>
        <v>0</v>
      </c>
      <c r="S179" s="203">
        <v>0</v>
      </c>
      <c r="T179" s="204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05" t="s">
        <v>123</v>
      </c>
      <c r="AT179" s="205" t="s">
        <v>120</v>
      </c>
      <c r="AU179" s="205" t="s">
        <v>109</v>
      </c>
      <c r="AY179" s="16" t="s">
        <v>110</v>
      </c>
      <c r="BE179" s="206">
        <f>IF(N179="základní",J179,0)</f>
        <v>0</v>
      </c>
      <c r="BF179" s="206">
        <f>IF(N179="snížená",J179,0)</f>
        <v>3837.5999999999999</v>
      </c>
      <c r="BG179" s="206">
        <f>IF(N179="zákl. přenesená",J179,0)</f>
        <v>0</v>
      </c>
      <c r="BH179" s="206">
        <f>IF(N179="sníž. přenesená",J179,0)</f>
        <v>0</v>
      </c>
      <c r="BI179" s="206">
        <f>IF(N179="nulová",J179,0)</f>
        <v>0</v>
      </c>
      <c r="BJ179" s="16" t="s">
        <v>109</v>
      </c>
      <c r="BK179" s="206">
        <f>ROUND(I179*H179,2)</f>
        <v>3837.5999999999999</v>
      </c>
      <c r="BL179" s="16" t="s">
        <v>118</v>
      </c>
      <c r="BM179" s="205" t="s">
        <v>442</v>
      </c>
    </row>
    <row r="180" s="2" customFormat="1">
      <c r="A180" s="31"/>
      <c r="B180" s="32"/>
      <c r="C180" s="33"/>
      <c r="D180" s="216" t="s">
        <v>186</v>
      </c>
      <c r="E180" s="33"/>
      <c r="F180" s="217" t="s">
        <v>443</v>
      </c>
      <c r="G180" s="33"/>
      <c r="H180" s="33"/>
      <c r="I180" s="33"/>
      <c r="J180" s="33"/>
      <c r="K180" s="33"/>
      <c r="L180" s="37"/>
      <c r="M180" s="218"/>
      <c r="N180" s="219"/>
      <c r="O180" s="76"/>
      <c r="P180" s="76"/>
      <c r="Q180" s="76"/>
      <c r="R180" s="76"/>
      <c r="S180" s="76"/>
      <c r="T180" s="77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6" t="s">
        <v>186</v>
      </c>
      <c r="AU180" s="16" t="s">
        <v>109</v>
      </c>
    </row>
    <row r="181" s="2" customFormat="1" ht="16.5" customHeight="1">
      <c r="A181" s="31"/>
      <c r="B181" s="32"/>
      <c r="C181" s="195" t="s">
        <v>429</v>
      </c>
      <c r="D181" s="195" t="s">
        <v>113</v>
      </c>
      <c r="E181" s="196" t="s">
        <v>445</v>
      </c>
      <c r="F181" s="197" t="s">
        <v>446</v>
      </c>
      <c r="G181" s="198" t="s">
        <v>411</v>
      </c>
      <c r="H181" s="199">
        <v>5</v>
      </c>
      <c r="I181" s="200">
        <v>312</v>
      </c>
      <c r="J181" s="200">
        <f>ROUND(I181*H181,2)</f>
        <v>1560</v>
      </c>
      <c r="K181" s="197" t="s">
        <v>17</v>
      </c>
      <c r="L181" s="37"/>
      <c r="M181" s="201" t="s">
        <v>17</v>
      </c>
      <c r="N181" s="202" t="s">
        <v>38</v>
      </c>
      <c r="O181" s="203">
        <v>0</v>
      </c>
      <c r="P181" s="203">
        <f>O181*H181</f>
        <v>0</v>
      </c>
      <c r="Q181" s="203">
        <v>0</v>
      </c>
      <c r="R181" s="203">
        <f>Q181*H181</f>
        <v>0</v>
      </c>
      <c r="S181" s="203">
        <v>0</v>
      </c>
      <c r="T181" s="204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05" t="s">
        <v>118</v>
      </c>
      <c r="AT181" s="205" t="s">
        <v>113</v>
      </c>
      <c r="AU181" s="205" t="s">
        <v>109</v>
      </c>
      <c r="AY181" s="16" t="s">
        <v>110</v>
      </c>
      <c r="BE181" s="206">
        <f>IF(N181="základní",J181,0)</f>
        <v>0</v>
      </c>
      <c r="BF181" s="206">
        <f>IF(N181="snížená",J181,0)</f>
        <v>1560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6" t="s">
        <v>109</v>
      </c>
      <c r="BK181" s="206">
        <f>ROUND(I181*H181,2)</f>
        <v>1560</v>
      </c>
      <c r="BL181" s="16" t="s">
        <v>118</v>
      </c>
      <c r="BM181" s="205" t="s">
        <v>447</v>
      </c>
    </row>
    <row r="182" s="2" customFormat="1" ht="16.5" customHeight="1">
      <c r="A182" s="31"/>
      <c r="B182" s="32"/>
      <c r="C182" s="195" t="s">
        <v>434</v>
      </c>
      <c r="D182" s="195" t="s">
        <v>113</v>
      </c>
      <c r="E182" s="196" t="s">
        <v>449</v>
      </c>
      <c r="F182" s="197" t="s">
        <v>450</v>
      </c>
      <c r="G182" s="198" t="s">
        <v>140</v>
      </c>
      <c r="H182" s="199">
        <v>5</v>
      </c>
      <c r="I182" s="200">
        <v>245</v>
      </c>
      <c r="J182" s="200">
        <f>ROUND(I182*H182,2)</f>
        <v>1225</v>
      </c>
      <c r="K182" s="197" t="s">
        <v>117</v>
      </c>
      <c r="L182" s="37"/>
      <c r="M182" s="201" t="s">
        <v>17</v>
      </c>
      <c r="N182" s="202" t="s">
        <v>38</v>
      </c>
      <c r="O182" s="203">
        <v>0.53000000000000003</v>
      </c>
      <c r="P182" s="203">
        <f>O182*H182</f>
        <v>2.6500000000000004</v>
      </c>
      <c r="Q182" s="203">
        <v>0</v>
      </c>
      <c r="R182" s="203">
        <f>Q182*H182</f>
        <v>0</v>
      </c>
      <c r="S182" s="203">
        <v>0</v>
      </c>
      <c r="T182" s="204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05" t="s">
        <v>118</v>
      </c>
      <c r="AT182" s="205" t="s">
        <v>113</v>
      </c>
      <c r="AU182" s="205" t="s">
        <v>109</v>
      </c>
      <c r="AY182" s="16" t="s">
        <v>110</v>
      </c>
      <c r="BE182" s="206">
        <f>IF(N182="základní",J182,0)</f>
        <v>0</v>
      </c>
      <c r="BF182" s="206">
        <f>IF(N182="snížená",J182,0)</f>
        <v>1225</v>
      </c>
      <c r="BG182" s="206">
        <f>IF(N182="zákl. přenesená",J182,0)</f>
        <v>0</v>
      </c>
      <c r="BH182" s="206">
        <f>IF(N182="sníž. přenesená",J182,0)</f>
        <v>0</v>
      </c>
      <c r="BI182" s="206">
        <f>IF(N182="nulová",J182,0)</f>
        <v>0</v>
      </c>
      <c r="BJ182" s="16" t="s">
        <v>109</v>
      </c>
      <c r="BK182" s="206">
        <f>ROUND(I182*H182,2)</f>
        <v>1225</v>
      </c>
      <c r="BL182" s="16" t="s">
        <v>118</v>
      </c>
      <c r="BM182" s="205" t="s">
        <v>451</v>
      </c>
    </row>
    <row r="183" s="2" customFormat="1" ht="16.5" customHeight="1">
      <c r="A183" s="31"/>
      <c r="B183" s="32"/>
      <c r="C183" s="207" t="s">
        <v>439</v>
      </c>
      <c r="D183" s="207" t="s">
        <v>120</v>
      </c>
      <c r="E183" s="208" t="s">
        <v>453</v>
      </c>
      <c r="F183" s="209" t="s">
        <v>454</v>
      </c>
      <c r="G183" s="210" t="s">
        <v>140</v>
      </c>
      <c r="H183" s="211">
        <v>5</v>
      </c>
      <c r="I183" s="212">
        <v>334.38999999999999</v>
      </c>
      <c r="J183" s="212">
        <f>ROUND(I183*H183,2)</f>
        <v>1671.9500000000001</v>
      </c>
      <c r="K183" s="209" t="s">
        <v>17</v>
      </c>
      <c r="L183" s="213"/>
      <c r="M183" s="214" t="s">
        <v>17</v>
      </c>
      <c r="N183" s="215" t="s">
        <v>38</v>
      </c>
      <c r="O183" s="203">
        <v>0</v>
      </c>
      <c r="P183" s="203">
        <f>O183*H183</f>
        <v>0</v>
      </c>
      <c r="Q183" s="203">
        <v>6.0000000000000002E-05</v>
      </c>
      <c r="R183" s="203">
        <f>Q183*H183</f>
        <v>0.00030000000000000003</v>
      </c>
      <c r="S183" s="203">
        <v>0</v>
      </c>
      <c r="T183" s="204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05" t="s">
        <v>123</v>
      </c>
      <c r="AT183" s="205" t="s">
        <v>120</v>
      </c>
      <c r="AU183" s="205" t="s">
        <v>109</v>
      </c>
      <c r="AY183" s="16" t="s">
        <v>110</v>
      </c>
      <c r="BE183" s="206">
        <f>IF(N183="základní",J183,0)</f>
        <v>0</v>
      </c>
      <c r="BF183" s="206">
        <f>IF(N183="snížená",J183,0)</f>
        <v>1671.9500000000001</v>
      </c>
      <c r="BG183" s="206">
        <f>IF(N183="zákl. přenesená",J183,0)</f>
        <v>0</v>
      </c>
      <c r="BH183" s="206">
        <f>IF(N183="sníž. přenesená",J183,0)</f>
        <v>0</v>
      </c>
      <c r="BI183" s="206">
        <f>IF(N183="nulová",J183,0)</f>
        <v>0</v>
      </c>
      <c r="BJ183" s="16" t="s">
        <v>109</v>
      </c>
      <c r="BK183" s="206">
        <f>ROUND(I183*H183,2)</f>
        <v>1671.9500000000001</v>
      </c>
      <c r="BL183" s="16" t="s">
        <v>118</v>
      </c>
      <c r="BM183" s="205" t="s">
        <v>455</v>
      </c>
    </row>
    <row r="184" s="2" customFormat="1" ht="16.5" customHeight="1">
      <c r="A184" s="31"/>
      <c r="B184" s="32"/>
      <c r="C184" s="195" t="s">
        <v>444</v>
      </c>
      <c r="D184" s="195" t="s">
        <v>113</v>
      </c>
      <c r="E184" s="196" t="s">
        <v>457</v>
      </c>
      <c r="F184" s="197" t="s">
        <v>458</v>
      </c>
      <c r="G184" s="198" t="s">
        <v>411</v>
      </c>
      <c r="H184" s="199">
        <v>15</v>
      </c>
      <c r="I184" s="200">
        <v>312</v>
      </c>
      <c r="J184" s="200">
        <f>ROUND(I184*H184,2)</f>
        <v>4680</v>
      </c>
      <c r="K184" s="197" t="s">
        <v>17</v>
      </c>
      <c r="L184" s="37"/>
      <c r="M184" s="201" t="s">
        <v>17</v>
      </c>
      <c r="N184" s="202" t="s">
        <v>38</v>
      </c>
      <c r="O184" s="203">
        <v>0</v>
      </c>
      <c r="P184" s="203">
        <f>O184*H184</f>
        <v>0</v>
      </c>
      <c r="Q184" s="203">
        <v>0</v>
      </c>
      <c r="R184" s="203">
        <f>Q184*H184</f>
        <v>0</v>
      </c>
      <c r="S184" s="203">
        <v>0</v>
      </c>
      <c r="T184" s="204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05" t="s">
        <v>118</v>
      </c>
      <c r="AT184" s="205" t="s">
        <v>113</v>
      </c>
      <c r="AU184" s="205" t="s">
        <v>109</v>
      </c>
      <c r="AY184" s="16" t="s">
        <v>110</v>
      </c>
      <c r="BE184" s="206">
        <f>IF(N184="základní",J184,0)</f>
        <v>0</v>
      </c>
      <c r="BF184" s="206">
        <f>IF(N184="snížená",J184,0)</f>
        <v>4680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16" t="s">
        <v>109</v>
      </c>
      <c r="BK184" s="206">
        <f>ROUND(I184*H184,2)</f>
        <v>4680</v>
      </c>
      <c r="BL184" s="16" t="s">
        <v>118</v>
      </c>
      <c r="BM184" s="205" t="s">
        <v>459</v>
      </c>
    </row>
    <row r="185" s="2" customFormat="1" ht="44.25" customHeight="1">
      <c r="A185" s="31"/>
      <c r="B185" s="32"/>
      <c r="C185" s="195" t="s">
        <v>448</v>
      </c>
      <c r="D185" s="195" t="s">
        <v>113</v>
      </c>
      <c r="E185" s="196" t="s">
        <v>461</v>
      </c>
      <c r="F185" s="197" t="s">
        <v>462</v>
      </c>
      <c r="G185" s="198" t="s">
        <v>140</v>
      </c>
      <c r="H185" s="199">
        <v>134</v>
      </c>
      <c r="I185" s="200">
        <v>118</v>
      </c>
      <c r="J185" s="200">
        <f>ROUND(I185*H185,2)</f>
        <v>15812</v>
      </c>
      <c r="K185" s="197" t="s">
        <v>117</v>
      </c>
      <c r="L185" s="37"/>
      <c r="M185" s="201" t="s">
        <v>17</v>
      </c>
      <c r="N185" s="202" t="s">
        <v>38</v>
      </c>
      <c r="O185" s="203">
        <v>0.32700000000000001</v>
      </c>
      <c r="P185" s="203">
        <f>O185*H185</f>
        <v>43.818000000000005</v>
      </c>
      <c r="Q185" s="203">
        <v>0</v>
      </c>
      <c r="R185" s="203">
        <f>Q185*H185</f>
        <v>0</v>
      </c>
      <c r="S185" s="203">
        <v>0</v>
      </c>
      <c r="T185" s="204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05" t="s">
        <v>118</v>
      </c>
      <c r="AT185" s="205" t="s">
        <v>113</v>
      </c>
      <c r="AU185" s="205" t="s">
        <v>109</v>
      </c>
      <c r="AY185" s="16" t="s">
        <v>110</v>
      </c>
      <c r="BE185" s="206">
        <f>IF(N185="základní",J185,0)</f>
        <v>0</v>
      </c>
      <c r="BF185" s="206">
        <f>IF(N185="snížená",J185,0)</f>
        <v>15812</v>
      </c>
      <c r="BG185" s="206">
        <f>IF(N185="zákl. přenesená",J185,0)</f>
        <v>0</v>
      </c>
      <c r="BH185" s="206">
        <f>IF(N185="sníž. přenesená",J185,0)</f>
        <v>0</v>
      </c>
      <c r="BI185" s="206">
        <f>IF(N185="nulová",J185,0)</f>
        <v>0</v>
      </c>
      <c r="BJ185" s="16" t="s">
        <v>109</v>
      </c>
      <c r="BK185" s="206">
        <f>ROUND(I185*H185,2)</f>
        <v>15812</v>
      </c>
      <c r="BL185" s="16" t="s">
        <v>118</v>
      </c>
      <c r="BM185" s="205" t="s">
        <v>463</v>
      </c>
    </row>
    <row r="186" s="2" customFormat="1" ht="16.5" customHeight="1">
      <c r="A186" s="31"/>
      <c r="B186" s="32"/>
      <c r="C186" s="207" t="s">
        <v>452</v>
      </c>
      <c r="D186" s="207" t="s">
        <v>120</v>
      </c>
      <c r="E186" s="208" t="s">
        <v>465</v>
      </c>
      <c r="F186" s="209" t="s">
        <v>466</v>
      </c>
      <c r="G186" s="210" t="s">
        <v>140</v>
      </c>
      <c r="H186" s="211">
        <v>116</v>
      </c>
      <c r="I186" s="212">
        <v>104</v>
      </c>
      <c r="J186" s="212">
        <f>ROUND(I186*H186,2)</f>
        <v>12064</v>
      </c>
      <c r="K186" s="209" t="s">
        <v>117</v>
      </c>
      <c r="L186" s="213"/>
      <c r="M186" s="214" t="s">
        <v>17</v>
      </c>
      <c r="N186" s="215" t="s">
        <v>38</v>
      </c>
      <c r="O186" s="203">
        <v>0</v>
      </c>
      <c r="P186" s="203">
        <f>O186*H186</f>
        <v>0</v>
      </c>
      <c r="Q186" s="203">
        <v>6.0000000000000002E-05</v>
      </c>
      <c r="R186" s="203">
        <f>Q186*H186</f>
        <v>0.00696</v>
      </c>
      <c r="S186" s="203">
        <v>0</v>
      </c>
      <c r="T186" s="204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05" t="s">
        <v>123</v>
      </c>
      <c r="AT186" s="205" t="s">
        <v>120</v>
      </c>
      <c r="AU186" s="205" t="s">
        <v>109</v>
      </c>
      <c r="AY186" s="16" t="s">
        <v>110</v>
      </c>
      <c r="BE186" s="206">
        <f>IF(N186="základní",J186,0)</f>
        <v>0</v>
      </c>
      <c r="BF186" s="206">
        <f>IF(N186="snížená",J186,0)</f>
        <v>12064</v>
      </c>
      <c r="BG186" s="206">
        <f>IF(N186="zákl. přenesená",J186,0)</f>
        <v>0</v>
      </c>
      <c r="BH186" s="206">
        <f>IF(N186="sníž. přenesená",J186,0)</f>
        <v>0</v>
      </c>
      <c r="BI186" s="206">
        <f>IF(N186="nulová",J186,0)</f>
        <v>0</v>
      </c>
      <c r="BJ186" s="16" t="s">
        <v>109</v>
      </c>
      <c r="BK186" s="206">
        <f>ROUND(I186*H186,2)</f>
        <v>12064</v>
      </c>
      <c r="BL186" s="16" t="s">
        <v>118</v>
      </c>
      <c r="BM186" s="205" t="s">
        <v>467</v>
      </c>
    </row>
    <row r="187" s="2" customFormat="1" ht="16.5" customHeight="1">
      <c r="A187" s="31"/>
      <c r="B187" s="32"/>
      <c r="C187" s="207" t="s">
        <v>456</v>
      </c>
      <c r="D187" s="207" t="s">
        <v>120</v>
      </c>
      <c r="E187" s="208" t="s">
        <v>469</v>
      </c>
      <c r="F187" s="209" t="s">
        <v>470</v>
      </c>
      <c r="G187" s="210" t="s">
        <v>140</v>
      </c>
      <c r="H187" s="211">
        <v>18</v>
      </c>
      <c r="I187" s="212">
        <v>1063.0799999999999</v>
      </c>
      <c r="J187" s="212">
        <f>ROUND(I187*H187,2)</f>
        <v>19135.439999999999</v>
      </c>
      <c r="K187" s="209" t="s">
        <v>17</v>
      </c>
      <c r="L187" s="213"/>
      <c r="M187" s="214" t="s">
        <v>17</v>
      </c>
      <c r="N187" s="215" t="s">
        <v>38</v>
      </c>
      <c r="O187" s="203">
        <v>0</v>
      </c>
      <c r="P187" s="203">
        <f>O187*H187</f>
        <v>0</v>
      </c>
      <c r="Q187" s="203">
        <v>6.0000000000000002E-05</v>
      </c>
      <c r="R187" s="203">
        <f>Q187*H187</f>
        <v>0.00108</v>
      </c>
      <c r="S187" s="203">
        <v>0</v>
      </c>
      <c r="T187" s="204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05" t="s">
        <v>123</v>
      </c>
      <c r="AT187" s="205" t="s">
        <v>120</v>
      </c>
      <c r="AU187" s="205" t="s">
        <v>109</v>
      </c>
      <c r="AY187" s="16" t="s">
        <v>110</v>
      </c>
      <c r="BE187" s="206">
        <f>IF(N187="základní",J187,0)</f>
        <v>0</v>
      </c>
      <c r="BF187" s="206">
        <f>IF(N187="snížená",J187,0)</f>
        <v>19135.439999999999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16" t="s">
        <v>109</v>
      </c>
      <c r="BK187" s="206">
        <f>ROUND(I187*H187,2)</f>
        <v>19135.439999999999</v>
      </c>
      <c r="BL187" s="16" t="s">
        <v>118</v>
      </c>
      <c r="BM187" s="205" t="s">
        <v>471</v>
      </c>
    </row>
    <row r="188" s="2" customFormat="1" ht="33" customHeight="1">
      <c r="A188" s="31"/>
      <c r="B188" s="32"/>
      <c r="C188" s="195" t="s">
        <v>460</v>
      </c>
      <c r="D188" s="195" t="s">
        <v>113</v>
      </c>
      <c r="E188" s="196" t="s">
        <v>473</v>
      </c>
      <c r="F188" s="197" t="s">
        <v>474</v>
      </c>
      <c r="G188" s="198" t="s">
        <v>140</v>
      </c>
      <c r="H188" s="199">
        <v>1</v>
      </c>
      <c r="I188" s="200">
        <v>183</v>
      </c>
      <c r="J188" s="200">
        <f>ROUND(I188*H188,2)</f>
        <v>183</v>
      </c>
      <c r="K188" s="197" t="s">
        <v>117</v>
      </c>
      <c r="L188" s="37"/>
      <c r="M188" s="201" t="s">
        <v>17</v>
      </c>
      <c r="N188" s="202" t="s">
        <v>38</v>
      </c>
      <c r="O188" s="203">
        <v>0.50600000000000001</v>
      </c>
      <c r="P188" s="203">
        <f>O188*H188</f>
        <v>0.50600000000000001</v>
      </c>
      <c r="Q188" s="203">
        <v>0</v>
      </c>
      <c r="R188" s="203">
        <f>Q188*H188</f>
        <v>0</v>
      </c>
      <c r="S188" s="203">
        <v>0</v>
      </c>
      <c r="T188" s="204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05" t="s">
        <v>118</v>
      </c>
      <c r="AT188" s="205" t="s">
        <v>113</v>
      </c>
      <c r="AU188" s="205" t="s">
        <v>109</v>
      </c>
      <c r="AY188" s="16" t="s">
        <v>110</v>
      </c>
      <c r="BE188" s="206">
        <f>IF(N188="základní",J188,0)</f>
        <v>0</v>
      </c>
      <c r="BF188" s="206">
        <f>IF(N188="snížená",J188,0)</f>
        <v>183</v>
      </c>
      <c r="BG188" s="206">
        <f>IF(N188="zákl. přenesená",J188,0)</f>
        <v>0</v>
      </c>
      <c r="BH188" s="206">
        <f>IF(N188="sníž. přenesená",J188,0)</f>
        <v>0</v>
      </c>
      <c r="BI188" s="206">
        <f>IF(N188="nulová",J188,0)</f>
        <v>0</v>
      </c>
      <c r="BJ188" s="16" t="s">
        <v>109</v>
      </c>
      <c r="BK188" s="206">
        <f>ROUND(I188*H188,2)</f>
        <v>183</v>
      </c>
      <c r="BL188" s="16" t="s">
        <v>118</v>
      </c>
      <c r="BM188" s="205" t="s">
        <v>475</v>
      </c>
    </row>
    <row r="189" s="2" customFormat="1" ht="16.5" customHeight="1">
      <c r="A189" s="31"/>
      <c r="B189" s="32"/>
      <c r="C189" s="207" t="s">
        <v>464</v>
      </c>
      <c r="D189" s="207" t="s">
        <v>120</v>
      </c>
      <c r="E189" s="208" t="s">
        <v>477</v>
      </c>
      <c r="F189" s="209" t="s">
        <v>478</v>
      </c>
      <c r="G189" s="210" t="s">
        <v>140</v>
      </c>
      <c r="H189" s="211">
        <v>1</v>
      </c>
      <c r="I189" s="212">
        <v>262</v>
      </c>
      <c r="J189" s="212">
        <f>ROUND(I189*H189,2)</f>
        <v>262</v>
      </c>
      <c r="K189" s="209" t="s">
        <v>17</v>
      </c>
      <c r="L189" s="213"/>
      <c r="M189" s="214" t="s">
        <v>17</v>
      </c>
      <c r="N189" s="215" t="s">
        <v>38</v>
      </c>
      <c r="O189" s="203">
        <v>0</v>
      </c>
      <c r="P189" s="203">
        <f>O189*H189</f>
        <v>0</v>
      </c>
      <c r="Q189" s="203">
        <v>0.00025000000000000001</v>
      </c>
      <c r="R189" s="203">
        <f>Q189*H189</f>
        <v>0.00025000000000000001</v>
      </c>
      <c r="S189" s="203">
        <v>0</v>
      </c>
      <c r="T189" s="204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05" t="s">
        <v>123</v>
      </c>
      <c r="AT189" s="205" t="s">
        <v>120</v>
      </c>
      <c r="AU189" s="205" t="s">
        <v>109</v>
      </c>
      <c r="AY189" s="16" t="s">
        <v>110</v>
      </c>
      <c r="BE189" s="206">
        <f>IF(N189="základní",J189,0)</f>
        <v>0</v>
      </c>
      <c r="BF189" s="206">
        <f>IF(N189="snížená",J189,0)</f>
        <v>262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16" t="s">
        <v>109</v>
      </c>
      <c r="BK189" s="206">
        <f>ROUND(I189*H189,2)</f>
        <v>262</v>
      </c>
      <c r="BL189" s="16" t="s">
        <v>118</v>
      </c>
      <c r="BM189" s="205" t="s">
        <v>479</v>
      </c>
    </row>
    <row r="190" s="2" customFormat="1" ht="33" customHeight="1">
      <c r="A190" s="31"/>
      <c r="B190" s="32"/>
      <c r="C190" s="195" t="s">
        <v>468</v>
      </c>
      <c r="D190" s="195" t="s">
        <v>113</v>
      </c>
      <c r="E190" s="196" t="s">
        <v>481</v>
      </c>
      <c r="F190" s="197" t="s">
        <v>482</v>
      </c>
      <c r="G190" s="198" t="s">
        <v>140</v>
      </c>
      <c r="H190" s="199">
        <v>4</v>
      </c>
      <c r="I190" s="200">
        <v>183</v>
      </c>
      <c r="J190" s="200">
        <f>ROUND(I190*H190,2)</f>
        <v>732</v>
      </c>
      <c r="K190" s="197" t="s">
        <v>117</v>
      </c>
      <c r="L190" s="37"/>
      <c r="M190" s="201" t="s">
        <v>17</v>
      </c>
      <c r="N190" s="202" t="s">
        <v>38</v>
      </c>
      <c r="O190" s="203">
        <v>0.50600000000000001</v>
      </c>
      <c r="P190" s="203">
        <f>O190*H190</f>
        <v>2.024</v>
      </c>
      <c r="Q190" s="203">
        <v>0</v>
      </c>
      <c r="R190" s="203">
        <f>Q190*H190</f>
        <v>0</v>
      </c>
      <c r="S190" s="203">
        <v>0</v>
      </c>
      <c r="T190" s="204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05" t="s">
        <v>118</v>
      </c>
      <c r="AT190" s="205" t="s">
        <v>113</v>
      </c>
      <c r="AU190" s="205" t="s">
        <v>109</v>
      </c>
      <c r="AY190" s="16" t="s">
        <v>110</v>
      </c>
      <c r="BE190" s="206">
        <f>IF(N190="základní",J190,0)</f>
        <v>0</v>
      </c>
      <c r="BF190" s="206">
        <f>IF(N190="snížená",J190,0)</f>
        <v>732</v>
      </c>
      <c r="BG190" s="206">
        <f>IF(N190="zákl. přenesená",J190,0)</f>
        <v>0</v>
      </c>
      <c r="BH190" s="206">
        <f>IF(N190="sníž. přenesená",J190,0)</f>
        <v>0</v>
      </c>
      <c r="BI190" s="206">
        <f>IF(N190="nulová",J190,0)</f>
        <v>0</v>
      </c>
      <c r="BJ190" s="16" t="s">
        <v>109</v>
      </c>
      <c r="BK190" s="206">
        <f>ROUND(I190*H190,2)</f>
        <v>732</v>
      </c>
      <c r="BL190" s="16" t="s">
        <v>118</v>
      </c>
      <c r="BM190" s="205" t="s">
        <v>483</v>
      </c>
    </row>
    <row r="191" s="2" customFormat="1" ht="16.5" customHeight="1">
      <c r="A191" s="31"/>
      <c r="B191" s="32"/>
      <c r="C191" s="207" t="s">
        <v>472</v>
      </c>
      <c r="D191" s="207" t="s">
        <v>120</v>
      </c>
      <c r="E191" s="208" t="s">
        <v>485</v>
      </c>
      <c r="F191" s="209" t="s">
        <v>486</v>
      </c>
      <c r="G191" s="210" t="s">
        <v>140</v>
      </c>
      <c r="H191" s="211">
        <v>4</v>
      </c>
      <c r="I191" s="212">
        <v>168</v>
      </c>
      <c r="J191" s="212">
        <f>ROUND(I191*H191,2)</f>
        <v>672</v>
      </c>
      <c r="K191" s="209" t="s">
        <v>17</v>
      </c>
      <c r="L191" s="213"/>
      <c r="M191" s="214" t="s">
        <v>17</v>
      </c>
      <c r="N191" s="215" t="s">
        <v>38</v>
      </c>
      <c r="O191" s="203">
        <v>0</v>
      </c>
      <c r="P191" s="203">
        <f>O191*H191</f>
        <v>0</v>
      </c>
      <c r="Q191" s="203">
        <v>0.00022000000000000001</v>
      </c>
      <c r="R191" s="203">
        <f>Q191*H191</f>
        <v>0.00088000000000000003</v>
      </c>
      <c r="S191" s="203">
        <v>0</v>
      </c>
      <c r="T191" s="204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05" t="s">
        <v>123</v>
      </c>
      <c r="AT191" s="205" t="s">
        <v>120</v>
      </c>
      <c r="AU191" s="205" t="s">
        <v>109</v>
      </c>
      <c r="AY191" s="16" t="s">
        <v>110</v>
      </c>
      <c r="BE191" s="206">
        <f>IF(N191="základní",J191,0)</f>
        <v>0</v>
      </c>
      <c r="BF191" s="206">
        <f>IF(N191="snížená",J191,0)</f>
        <v>672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6" t="s">
        <v>109</v>
      </c>
      <c r="BK191" s="206">
        <f>ROUND(I191*H191,2)</f>
        <v>672</v>
      </c>
      <c r="BL191" s="16" t="s">
        <v>118</v>
      </c>
      <c r="BM191" s="205" t="s">
        <v>487</v>
      </c>
    </row>
    <row r="192" s="2" customFormat="1" ht="21.75" customHeight="1">
      <c r="A192" s="31"/>
      <c r="B192" s="32"/>
      <c r="C192" s="195" t="s">
        <v>476</v>
      </c>
      <c r="D192" s="195" t="s">
        <v>113</v>
      </c>
      <c r="E192" s="196" t="s">
        <v>489</v>
      </c>
      <c r="F192" s="197" t="s">
        <v>490</v>
      </c>
      <c r="G192" s="198" t="s">
        <v>140</v>
      </c>
      <c r="H192" s="199">
        <v>2</v>
      </c>
      <c r="I192" s="200">
        <v>126</v>
      </c>
      <c r="J192" s="200">
        <f>ROUND(I192*H192,2)</f>
        <v>252</v>
      </c>
      <c r="K192" s="197" t="s">
        <v>117</v>
      </c>
      <c r="L192" s="37"/>
      <c r="M192" s="201" t="s">
        <v>17</v>
      </c>
      <c r="N192" s="202" t="s">
        <v>38</v>
      </c>
      <c r="O192" s="203">
        <v>0.34799999999999998</v>
      </c>
      <c r="P192" s="203">
        <f>O192*H192</f>
        <v>0.69599999999999995</v>
      </c>
      <c r="Q192" s="203">
        <v>0</v>
      </c>
      <c r="R192" s="203">
        <f>Q192*H192</f>
        <v>0</v>
      </c>
      <c r="S192" s="203">
        <v>0</v>
      </c>
      <c r="T192" s="204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05" t="s">
        <v>118</v>
      </c>
      <c r="AT192" s="205" t="s">
        <v>113</v>
      </c>
      <c r="AU192" s="205" t="s">
        <v>109</v>
      </c>
      <c r="AY192" s="16" t="s">
        <v>110</v>
      </c>
      <c r="BE192" s="206">
        <f>IF(N192="základní",J192,0)</f>
        <v>0</v>
      </c>
      <c r="BF192" s="206">
        <f>IF(N192="snížená",J192,0)</f>
        <v>252</v>
      </c>
      <c r="BG192" s="206">
        <f>IF(N192="zákl. přenesená",J192,0)</f>
        <v>0</v>
      </c>
      <c r="BH192" s="206">
        <f>IF(N192="sníž. přenesená",J192,0)</f>
        <v>0</v>
      </c>
      <c r="BI192" s="206">
        <f>IF(N192="nulová",J192,0)</f>
        <v>0</v>
      </c>
      <c r="BJ192" s="16" t="s">
        <v>109</v>
      </c>
      <c r="BK192" s="206">
        <f>ROUND(I192*H192,2)</f>
        <v>252</v>
      </c>
      <c r="BL192" s="16" t="s">
        <v>118</v>
      </c>
      <c r="BM192" s="205" t="s">
        <v>491</v>
      </c>
    </row>
    <row r="193" s="2" customFormat="1" ht="16.5" customHeight="1">
      <c r="A193" s="31"/>
      <c r="B193" s="32"/>
      <c r="C193" s="207" t="s">
        <v>480</v>
      </c>
      <c r="D193" s="207" t="s">
        <v>120</v>
      </c>
      <c r="E193" s="208" t="s">
        <v>493</v>
      </c>
      <c r="F193" s="209" t="s">
        <v>494</v>
      </c>
      <c r="G193" s="210" t="s">
        <v>140</v>
      </c>
      <c r="H193" s="211">
        <v>2</v>
      </c>
      <c r="I193" s="212">
        <v>247</v>
      </c>
      <c r="J193" s="212">
        <f>ROUND(I193*H193,2)</f>
        <v>494</v>
      </c>
      <c r="K193" s="209" t="s">
        <v>117</v>
      </c>
      <c r="L193" s="213"/>
      <c r="M193" s="214" t="s">
        <v>17</v>
      </c>
      <c r="N193" s="215" t="s">
        <v>38</v>
      </c>
      <c r="O193" s="203">
        <v>0</v>
      </c>
      <c r="P193" s="203">
        <f>O193*H193</f>
        <v>0</v>
      </c>
      <c r="Q193" s="203">
        <v>0.00040000000000000002</v>
      </c>
      <c r="R193" s="203">
        <f>Q193*H193</f>
        <v>0.00080000000000000004</v>
      </c>
      <c r="S193" s="203">
        <v>0</v>
      </c>
      <c r="T193" s="204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05" t="s">
        <v>123</v>
      </c>
      <c r="AT193" s="205" t="s">
        <v>120</v>
      </c>
      <c r="AU193" s="205" t="s">
        <v>109</v>
      </c>
      <c r="AY193" s="16" t="s">
        <v>110</v>
      </c>
      <c r="BE193" s="206">
        <f>IF(N193="základní",J193,0)</f>
        <v>0</v>
      </c>
      <c r="BF193" s="206">
        <f>IF(N193="snížená",J193,0)</f>
        <v>494</v>
      </c>
      <c r="BG193" s="206">
        <f>IF(N193="zákl. přenesená",J193,0)</f>
        <v>0</v>
      </c>
      <c r="BH193" s="206">
        <f>IF(N193="sníž. přenesená",J193,0)</f>
        <v>0</v>
      </c>
      <c r="BI193" s="206">
        <f>IF(N193="nulová",J193,0)</f>
        <v>0</v>
      </c>
      <c r="BJ193" s="16" t="s">
        <v>109</v>
      </c>
      <c r="BK193" s="206">
        <f>ROUND(I193*H193,2)</f>
        <v>494</v>
      </c>
      <c r="BL193" s="16" t="s">
        <v>118</v>
      </c>
      <c r="BM193" s="205" t="s">
        <v>495</v>
      </c>
    </row>
    <row r="194" s="2" customFormat="1" ht="21.75" customHeight="1">
      <c r="A194" s="31"/>
      <c r="B194" s="32"/>
      <c r="C194" s="195" t="s">
        <v>484</v>
      </c>
      <c r="D194" s="195" t="s">
        <v>113</v>
      </c>
      <c r="E194" s="196" t="s">
        <v>513</v>
      </c>
      <c r="F194" s="197" t="s">
        <v>514</v>
      </c>
      <c r="G194" s="198" t="s">
        <v>140</v>
      </c>
      <c r="H194" s="199">
        <v>1</v>
      </c>
      <c r="I194" s="200">
        <v>536</v>
      </c>
      <c r="J194" s="200">
        <f>ROUND(I194*H194,2)</f>
        <v>536</v>
      </c>
      <c r="K194" s="197" t="s">
        <v>117</v>
      </c>
      <c r="L194" s="37"/>
      <c r="M194" s="201" t="s">
        <v>17</v>
      </c>
      <c r="N194" s="202" t="s">
        <v>38</v>
      </c>
      <c r="O194" s="203">
        <v>1.1599999999999999</v>
      </c>
      <c r="P194" s="203">
        <f>O194*H194</f>
        <v>1.1599999999999999</v>
      </c>
      <c r="Q194" s="203">
        <v>0</v>
      </c>
      <c r="R194" s="203">
        <f>Q194*H194</f>
        <v>0</v>
      </c>
      <c r="S194" s="203">
        <v>0</v>
      </c>
      <c r="T194" s="204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05" t="s">
        <v>118</v>
      </c>
      <c r="AT194" s="205" t="s">
        <v>113</v>
      </c>
      <c r="AU194" s="205" t="s">
        <v>109</v>
      </c>
      <c r="AY194" s="16" t="s">
        <v>110</v>
      </c>
      <c r="BE194" s="206">
        <f>IF(N194="základní",J194,0)</f>
        <v>0</v>
      </c>
      <c r="BF194" s="206">
        <f>IF(N194="snížená",J194,0)</f>
        <v>536</v>
      </c>
      <c r="BG194" s="206">
        <f>IF(N194="zákl. přenesená",J194,0)</f>
        <v>0</v>
      </c>
      <c r="BH194" s="206">
        <f>IF(N194="sníž. přenesená",J194,0)</f>
        <v>0</v>
      </c>
      <c r="BI194" s="206">
        <f>IF(N194="nulová",J194,0)</f>
        <v>0</v>
      </c>
      <c r="BJ194" s="16" t="s">
        <v>109</v>
      </c>
      <c r="BK194" s="206">
        <f>ROUND(I194*H194,2)</f>
        <v>536</v>
      </c>
      <c r="BL194" s="16" t="s">
        <v>118</v>
      </c>
      <c r="BM194" s="205" t="s">
        <v>515</v>
      </c>
    </row>
    <row r="195" s="2" customFormat="1" ht="16.5" customHeight="1">
      <c r="A195" s="31"/>
      <c r="B195" s="32"/>
      <c r="C195" s="207" t="s">
        <v>488</v>
      </c>
      <c r="D195" s="207" t="s">
        <v>120</v>
      </c>
      <c r="E195" s="208" t="s">
        <v>517</v>
      </c>
      <c r="F195" s="209" t="s">
        <v>518</v>
      </c>
      <c r="G195" s="210" t="s">
        <v>140</v>
      </c>
      <c r="H195" s="211">
        <v>1</v>
      </c>
      <c r="I195" s="212">
        <v>6329.6099999999997</v>
      </c>
      <c r="J195" s="212">
        <f>ROUND(I195*H195,2)</f>
        <v>6329.6099999999997</v>
      </c>
      <c r="K195" s="209" t="s">
        <v>17</v>
      </c>
      <c r="L195" s="213"/>
      <c r="M195" s="214" t="s">
        <v>17</v>
      </c>
      <c r="N195" s="215" t="s">
        <v>38</v>
      </c>
      <c r="O195" s="203">
        <v>0</v>
      </c>
      <c r="P195" s="203">
        <f>O195*H195</f>
        <v>0</v>
      </c>
      <c r="Q195" s="203">
        <v>0.025649999999999999</v>
      </c>
      <c r="R195" s="203">
        <f>Q195*H195</f>
        <v>0.025649999999999999</v>
      </c>
      <c r="S195" s="203">
        <v>0</v>
      </c>
      <c r="T195" s="204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05" t="s">
        <v>123</v>
      </c>
      <c r="AT195" s="205" t="s">
        <v>120</v>
      </c>
      <c r="AU195" s="205" t="s">
        <v>109</v>
      </c>
      <c r="AY195" s="16" t="s">
        <v>110</v>
      </c>
      <c r="BE195" s="206">
        <f>IF(N195="základní",J195,0)</f>
        <v>0</v>
      </c>
      <c r="BF195" s="206">
        <f>IF(N195="snížená",J195,0)</f>
        <v>6329.6099999999997</v>
      </c>
      <c r="BG195" s="206">
        <f>IF(N195="zákl. přenesená",J195,0)</f>
        <v>0</v>
      </c>
      <c r="BH195" s="206">
        <f>IF(N195="sníž. přenesená",J195,0)</f>
        <v>0</v>
      </c>
      <c r="BI195" s="206">
        <f>IF(N195="nulová",J195,0)</f>
        <v>0</v>
      </c>
      <c r="BJ195" s="16" t="s">
        <v>109</v>
      </c>
      <c r="BK195" s="206">
        <f>ROUND(I195*H195,2)</f>
        <v>6329.6099999999997</v>
      </c>
      <c r="BL195" s="16" t="s">
        <v>118</v>
      </c>
      <c r="BM195" s="205" t="s">
        <v>519</v>
      </c>
    </row>
    <row r="196" s="2" customFormat="1" ht="21.75" customHeight="1">
      <c r="A196" s="31"/>
      <c r="B196" s="32"/>
      <c r="C196" s="195" t="s">
        <v>492</v>
      </c>
      <c r="D196" s="195" t="s">
        <v>113</v>
      </c>
      <c r="E196" s="196" t="s">
        <v>521</v>
      </c>
      <c r="F196" s="197" t="s">
        <v>522</v>
      </c>
      <c r="G196" s="198" t="s">
        <v>140</v>
      </c>
      <c r="H196" s="199">
        <v>53</v>
      </c>
      <c r="I196" s="200">
        <v>68.599999999999994</v>
      </c>
      <c r="J196" s="200">
        <f>ROUND(I196*H196,2)</f>
        <v>3635.8000000000002</v>
      </c>
      <c r="K196" s="197" t="s">
        <v>117</v>
      </c>
      <c r="L196" s="37"/>
      <c r="M196" s="201" t="s">
        <v>17</v>
      </c>
      <c r="N196" s="202" t="s">
        <v>38</v>
      </c>
      <c r="O196" s="203">
        <v>0.19</v>
      </c>
      <c r="P196" s="203">
        <f>O196*H196</f>
        <v>10.07</v>
      </c>
      <c r="Q196" s="203">
        <v>0</v>
      </c>
      <c r="R196" s="203">
        <f>Q196*H196</f>
        <v>0</v>
      </c>
      <c r="S196" s="203">
        <v>0</v>
      </c>
      <c r="T196" s="204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05" t="s">
        <v>118</v>
      </c>
      <c r="AT196" s="205" t="s">
        <v>113</v>
      </c>
      <c r="AU196" s="205" t="s">
        <v>109</v>
      </c>
      <c r="AY196" s="16" t="s">
        <v>110</v>
      </c>
      <c r="BE196" s="206">
        <f>IF(N196="základní",J196,0)</f>
        <v>0</v>
      </c>
      <c r="BF196" s="206">
        <f>IF(N196="snížená",J196,0)</f>
        <v>3635.8000000000002</v>
      </c>
      <c r="BG196" s="206">
        <f>IF(N196="zákl. přenesená",J196,0)</f>
        <v>0</v>
      </c>
      <c r="BH196" s="206">
        <f>IF(N196="sníž. přenesená",J196,0)</f>
        <v>0</v>
      </c>
      <c r="BI196" s="206">
        <f>IF(N196="nulová",J196,0)</f>
        <v>0</v>
      </c>
      <c r="BJ196" s="16" t="s">
        <v>109</v>
      </c>
      <c r="BK196" s="206">
        <f>ROUND(I196*H196,2)</f>
        <v>3635.8000000000002</v>
      </c>
      <c r="BL196" s="16" t="s">
        <v>118</v>
      </c>
      <c r="BM196" s="205" t="s">
        <v>523</v>
      </c>
    </row>
    <row r="197" s="2" customFormat="1" ht="16.5" customHeight="1">
      <c r="A197" s="31"/>
      <c r="B197" s="32"/>
      <c r="C197" s="207" t="s">
        <v>496</v>
      </c>
      <c r="D197" s="207" t="s">
        <v>120</v>
      </c>
      <c r="E197" s="208" t="s">
        <v>525</v>
      </c>
      <c r="F197" s="209" t="s">
        <v>526</v>
      </c>
      <c r="G197" s="210" t="s">
        <v>140</v>
      </c>
      <c r="H197" s="211">
        <v>4</v>
      </c>
      <c r="I197" s="212">
        <v>145</v>
      </c>
      <c r="J197" s="212">
        <f>ROUND(I197*H197,2)</f>
        <v>580</v>
      </c>
      <c r="K197" s="209" t="s">
        <v>117</v>
      </c>
      <c r="L197" s="213"/>
      <c r="M197" s="214" t="s">
        <v>17</v>
      </c>
      <c r="N197" s="215" t="s">
        <v>38</v>
      </c>
      <c r="O197" s="203">
        <v>0</v>
      </c>
      <c r="P197" s="203">
        <f>O197*H197</f>
        <v>0</v>
      </c>
      <c r="Q197" s="203">
        <v>0.00040000000000000002</v>
      </c>
      <c r="R197" s="203">
        <f>Q197*H197</f>
        <v>0.0016000000000000001</v>
      </c>
      <c r="S197" s="203">
        <v>0</v>
      </c>
      <c r="T197" s="204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05" t="s">
        <v>123</v>
      </c>
      <c r="AT197" s="205" t="s">
        <v>120</v>
      </c>
      <c r="AU197" s="205" t="s">
        <v>109</v>
      </c>
      <c r="AY197" s="16" t="s">
        <v>110</v>
      </c>
      <c r="BE197" s="206">
        <f>IF(N197="základní",J197,0)</f>
        <v>0</v>
      </c>
      <c r="BF197" s="206">
        <f>IF(N197="snížená",J197,0)</f>
        <v>580</v>
      </c>
      <c r="BG197" s="206">
        <f>IF(N197="zákl. přenesená",J197,0)</f>
        <v>0</v>
      </c>
      <c r="BH197" s="206">
        <f>IF(N197="sníž. přenesená",J197,0)</f>
        <v>0</v>
      </c>
      <c r="BI197" s="206">
        <f>IF(N197="nulová",J197,0)</f>
        <v>0</v>
      </c>
      <c r="BJ197" s="16" t="s">
        <v>109</v>
      </c>
      <c r="BK197" s="206">
        <f>ROUND(I197*H197,2)</f>
        <v>580</v>
      </c>
      <c r="BL197" s="16" t="s">
        <v>118</v>
      </c>
      <c r="BM197" s="205" t="s">
        <v>527</v>
      </c>
    </row>
    <row r="198" s="2" customFormat="1" ht="16.5" customHeight="1">
      <c r="A198" s="31"/>
      <c r="B198" s="32"/>
      <c r="C198" s="207" t="s">
        <v>500</v>
      </c>
      <c r="D198" s="207" t="s">
        <v>120</v>
      </c>
      <c r="E198" s="208" t="s">
        <v>529</v>
      </c>
      <c r="F198" s="209" t="s">
        <v>530</v>
      </c>
      <c r="G198" s="210" t="s">
        <v>140</v>
      </c>
      <c r="H198" s="211">
        <v>13</v>
      </c>
      <c r="I198" s="212">
        <v>114</v>
      </c>
      <c r="J198" s="212">
        <f>ROUND(I198*H198,2)</f>
        <v>1482</v>
      </c>
      <c r="K198" s="209" t="s">
        <v>117</v>
      </c>
      <c r="L198" s="213"/>
      <c r="M198" s="214" t="s">
        <v>17</v>
      </c>
      <c r="N198" s="215" t="s">
        <v>38</v>
      </c>
      <c r="O198" s="203">
        <v>0</v>
      </c>
      <c r="P198" s="203">
        <f>O198*H198</f>
        <v>0</v>
      </c>
      <c r="Q198" s="203">
        <v>0.00040000000000000002</v>
      </c>
      <c r="R198" s="203">
        <f>Q198*H198</f>
        <v>0.0052000000000000006</v>
      </c>
      <c r="S198" s="203">
        <v>0</v>
      </c>
      <c r="T198" s="204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05" t="s">
        <v>123</v>
      </c>
      <c r="AT198" s="205" t="s">
        <v>120</v>
      </c>
      <c r="AU198" s="205" t="s">
        <v>109</v>
      </c>
      <c r="AY198" s="16" t="s">
        <v>110</v>
      </c>
      <c r="BE198" s="206">
        <f>IF(N198="základní",J198,0)</f>
        <v>0</v>
      </c>
      <c r="BF198" s="206">
        <f>IF(N198="snížená",J198,0)</f>
        <v>1482</v>
      </c>
      <c r="BG198" s="206">
        <f>IF(N198="zákl. přenesená",J198,0)</f>
        <v>0</v>
      </c>
      <c r="BH198" s="206">
        <f>IF(N198="sníž. přenesená",J198,0)</f>
        <v>0</v>
      </c>
      <c r="BI198" s="206">
        <f>IF(N198="nulová",J198,0)</f>
        <v>0</v>
      </c>
      <c r="BJ198" s="16" t="s">
        <v>109</v>
      </c>
      <c r="BK198" s="206">
        <f>ROUND(I198*H198,2)</f>
        <v>1482</v>
      </c>
      <c r="BL198" s="16" t="s">
        <v>118</v>
      </c>
      <c r="BM198" s="205" t="s">
        <v>531</v>
      </c>
    </row>
    <row r="199" s="2" customFormat="1" ht="16.5" customHeight="1">
      <c r="A199" s="31"/>
      <c r="B199" s="32"/>
      <c r="C199" s="207" t="s">
        <v>504</v>
      </c>
      <c r="D199" s="207" t="s">
        <v>120</v>
      </c>
      <c r="E199" s="208" t="s">
        <v>533</v>
      </c>
      <c r="F199" s="209" t="s">
        <v>534</v>
      </c>
      <c r="G199" s="210" t="s">
        <v>140</v>
      </c>
      <c r="H199" s="211">
        <v>36</v>
      </c>
      <c r="I199" s="212">
        <v>114</v>
      </c>
      <c r="J199" s="212">
        <f>ROUND(I199*H199,2)</f>
        <v>4104</v>
      </c>
      <c r="K199" s="209" t="s">
        <v>117</v>
      </c>
      <c r="L199" s="213"/>
      <c r="M199" s="214" t="s">
        <v>17</v>
      </c>
      <c r="N199" s="215" t="s">
        <v>38</v>
      </c>
      <c r="O199" s="203">
        <v>0</v>
      </c>
      <c r="P199" s="203">
        <f>O199*H199</f>
        <v>0</v>
      </c>
      <c r="Q199" s="203">
        <v>0.00040000000000000002</v>
      </c>
      <c r="R199" s="203">
        <f>Q199*H199</f>
        <v>0.014400000000000001</v>
      </c>
      <c r="S199" s="203">
        <v>0</v>
      </c>
      <c r="T199" s="204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05" t="s">
        <v>123</v>
      </c>
      <c r="AT199" s="205" t="s">
        <v>120</v>
      </c>
      <c r="AU199" s="205" t="s">
        <v>109</v>
      </c>
      <c r="AY199" s="16" t="s">
        <v>110</v>
      </c>
      <c r="BE199" s="206">
        <f>IF(N199="základní",J199,0)</f>
        <v>0</v>
      </c>
      <c r="BF199" s="206">
        <f>IF(N199="snížená",J199,0)</f>
        <v>4104</v>
      </c>
      <c r="BG199" s="206">
        <f>IF(N199="zákl. přenesená",J199,0)</f>
        <v>0</v>
      </c>
      <c r="BH199" s="206">
        <f>IF(N199="sníž. přenesená",J199,0)</f>
        <v>0</v>
      </c>
      <c r="BI199" s="206">
        <f>IF(N199="nulová",J199,0)</f>
        <v>0</v>
      </c>
      <c r="BJ199" s="16" t="s">
        <v>109</v>
      </c>
      <c r="BK199" s="206">
        <f>ROUND(I199*H199,2)</f>
        <v>4104</v>
      </c>
      <c r="BL199" s="16" t="s">
        <v>118</v>
      </c>
      <c r="BM199" s="205" t="s">
        <v>535</v>
      </c>
    </row>
    <row r="200" s="2" customFormat="1" ht="21.75" customHeight="1">
      <c r="A200" s="31"/>
      <c r="B200" s="32"/>
      <c r="C200" s="195" t="s">
        <v>508</v>
      </c>
      <c r="D200" s="195" t="s">
        <v>113</v>
      </c>
      <c r="E200" s="196" t="s">
        <v>505</v>
      </c>
      <c r="F200" s="197" t="s">
        <v>506</v>
      </c>
      <c r="G200" s="198" t="s">
        <v>140</v>
      </c>
      <c r="H200" s="199">
        <v>1</v>
      </c>
      <c r="I200" s="200">
        <v>169</v>
      </c>
      <c r="J200" s="200">
        <f>ROUND(I200*H200,2)</f>
        <v>169</v>
      </c>
      <c r="K200" s="197" t="s">
        <v>117</v>
      </c>
      <c r="L200" s="37"/>
      <c r="M200" s="201" t="s">
        <v>17</v>
      </c>
      <c r="N200" s="202" t="s">
        <v>38</v>
      </c>
      <c r="O200" s="203">
        <v>0.46700000000000003</v>
      </c>
      <c r="P200" s="203">
        <f>O200*H200</f>
        <v>0.46700000000000003</v>
      </c>
      <c r="Q200" s="203">
        <v>0</v>
      </c>
      <c r="R200" s="203">
        <f>Q200*H200</f>
        <v>0</v>
      </c>
      <c r="S200" s="203">
        <v>0</v>
      </c>
      <c r="T200" s="204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05" t="s">
        <v>118</v>
      </c>
      <c r="AT200" s="205" t="s">
        <v>113</v>
      </c>
      <c r="AU200" s="205" t="s">
        <v>109</v>
      </c>
      <c r="AY200" s="16" t="s">
        <v>110</v>
      </c>
      <c r="BE200" s="206">
        <f>IF(N200="základní",J200,0)</f>
        <v>0</v>
      </c>
      <c r="BF200" s="206">
        <f>IF(N200="snížená",J200,0)</f>
        <v>169</v>
      </c>
      <c r="BG200" s="206">
        <f>IF(N200="zákl. přenesená",J200,0)</f>
        <v>0</v>
      </c>
      <c r="BH200" s="206">
        <f>IF(N200="sníž. přenesená",J200,0)</f>
        <v>0</v>
      </c>
      <c r="BI200" s="206">
        <f>IF(N200="nulová",J200,0)</f>
        <v>0</v>
      </c>
      <c r="BJ200" s="16" t="s">
        <v>109</v>
      </c>
      <c r="BK200" s="206">
        <f>ROUND(I200*H200,2)</f>
        <v>169</v>
      </c>
      <c r="BL200" s="16" t="s">
        <v>118</v>
      </c>
      <c r="BM200" s="205" t="s">
        <v>537</v>
      </c>
    </row>
    <row r="201" s="2" customFormat="1" ht="16.5" customHeight="1">
      <c r="A201" s="31"/>
      <c r="B201" s="32"/>
      <c r="C201" s="207" t="s">
        <v>512</v>
      </c>
      <c r="D201" s="207" t="s">
        <v>120</v>
      </c>
      <c r="E201" s="208" t="s">
        <v>539</v>
      </c>
      <c r="F201" s="209" t="s">
        <v>540</v>
      </c>
      <c r="G201" s="210" t="s">
        <v>140</v>
      </c>
      <c r="H201" s="211">
        <v>1</v>
      </c>
      <c r="I201" s="212">
        <v>744.82000000000005</v>
      </c>
      <c r="J201" s="212">
        <f>ROUND(I201*H201,2)</f>
        <v>744.82000000000005</v>
      </c>
      <c r="K201" s="209" t="s">
        <v>17</v>
      </c>
      <c r="L201" s="213"/>
      <c r="M201" s="214" t="s">
        <v>17</v>
      </c>
      <c r="N201" s="215" t="s">
        <v>38</v>
      </c>
      <c r="O201" s="203">
        <v>0</v>
      </c>
      <c r="P201" s="203">
        <f>O201*H201</f>
        <v>0</v>
      </c>
      <c r="Q201" s="203">
        <v>0.00040000000000000002</v>
      </c>
      <c r="R201" s="203">
        <f>Q201*H201</f>
        <v>0.00040000000000000002</v>
      </c>
      <c r="S201" s="203">
        <v>0</v>
      </c>
      <c r="T201" s="204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05" t="s">
        <v>123</v>
      </c>
      <c r="AT201" s="205" t="s">
        <v>120</v>
      </c>
      <c r="AU201" s="205" t="s">
        <v>109</v>
      </c>
      <c r="AY201" s="16" t="s">
        <v>110</v>
      </c>
      <c r="BE201" s="206">
        <f>IF(N201="základní",J201,0)</f>
        <v>0</v>
      </c>
      <c r="BF201" s="206">
        <f>IF(N201="snížená",J201,0)</f>
        <v>744.82000000000005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16" t="s">
        <v>109</v>
      </c>
      <c r="BK201" s="206">
        <f>ROUND(I201*H201,2)</f>
        <v>744.82000000000005</v>
      </c>
      <c r="BL201" s="16" t="s">
        <v>118</v>
      </c>
      <c r="BM201" s="205" t="s">
        <v>541</v>
      </c>
    </row>
    <row r="202" s="2" customFormat="1" ht="21.75" customHeight="1">
      <c r="A202" s="31"/>
      <c r="B202" s="32"/>
      <c r="C202" s="195" t="s">
        <v>516</v>
      </c>
      <c r="D202" s="195" t="s">
        <v>113</v>
      </c>
      <c r="E202" s="196" t="s">
        <v>543</v>
      </c>
      <c r="F202" s="197" t="s">
        <v>544</v>
      </c>
      <c r="G202" s="198" t="s">
        <v>140</v>
      </c>
      <c r="H202" s="199">
        <v>7</v>
      </c>
      <c r="I202" s="200">
        <v>105</v>
      </c>
      <c r="J202" s="200">
        <f>ROUND(I202*H202,2)</f>
        <v>735</v>
      </c>
      <c r="K202" s="197" t="s">
        <v>117</v>
      </c>
      <c r="L202" s="37"/>
      <c r="M202" s="201" t="s">
        <v>17</v>
      </c>
      <c r="N202" s="202" t="s">
        <v>38</v>
      </c>
      <c r="O202" s="203">
        <v>0.29099999999999998</v>
      </c>
      <c r="P202" s="203">
        <f>O202*H202</f>
        <v>2.0369999999999999</v>
      </c>
      <c r="Q202" s="203">
        <v>0</v>
      </c>
      <c r="R202" s="203">
        <f>Q202*H202</f>
        <v>0</v>
      </c>
      <c r="S202" s="203">
        <v>0</v>
      </c>
      <c r="T202" s="204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05" t="s">
        <v>118</v>
      </c>
      <c r="AT202" s="205" t="s">
        <v>113</v>
      </c>
      <c r="AU202" s="205" t="s">
        <v>109</v>
      </c>
      <c r="AY202" s="16" t="s">
        <v>110</v>
      </c>
      <c r="BE202" s="206">
        <f>IF(N202="základní",J202,0)</f>
        <v>0</v>
      </c>
      <c r="BF202" s="206">
        <f>IF(N202="snížená",J202,0)</f>
        <v>735</v>
      </c>
      <c r="BG202" s="206">
        <f>IF(N202="zákl. přenesená",J202,0)</f>
        <v>0</v>
      </c>
      <c r="BH202" s="206">
        <f>IF(N202="sníž. přenesená",J202,0)</f>
        <v>0</v>
      </c>
      <c r="BI202" s="206">
        <f>IF(N202="nulová",J202,0)</f>
        <v>0</v>
      </c>
      <c r="BJ202" s="16" t="s">
        <v>109</v>
      </c>
      <c r="BK202" s="206">
        <f>ROUND(I202*H202,2)</f>
        <v>735</v>
      </c>
      <c r="BL202" s="16" t="s">
        <v>118</v>
      </c>
      <c r="BM202" s="205" t="s">
        <v>545</v>
      </c>
    </row>
    <row r="203" s="2" customFormat="1" ht="16.5" customHeight="1">
      <c r="A203" s="31"/>
      <c r="B203" s="32"/>
      <c r="C203" s="207" t="s">
        <v>520</v>
      </c>
      <c r="D203" s="207" t="s">
        <v>120</v>
      </c>
      <c r="E203" s="208" t="s">
        <v>547</v>
      </c>
      <c r="F203" s="209" t="s">
        <v>548</v>
      </c>
      <c r="G203" s="210" t="s">
        <v>140</v>
      </c>
      <c r="H203" s="211">
        <v>7</v>
      </c>
      <c r="I203" s="212">
        <v>1878.1500000000001</v>
      </c>
      <c r="J203" s="212">
        <f>ROUND(I203*H203,2)</f>
        <v>13147.049999999999</v>
      </c>
      <c r="K203" s="209" t="s">
        <v>17</v>
      </c>
      <c r="L203" s="213"/>
      <c r="M203" s="214" t="s">
        <v>17</v>
      </c>
      <c r="N203" s="215" t="s">
        <v>38</v>
      </c>
      <c r="O203" s="203">
        <v>0</v>
      </c>
      <c r="P203" s="203">
        <f>O203*H203</f>
        <v>0</v>
      </c>
      <c r="Q203" s="203">
        <v>0.00025999999999999998</v>
      </c>
      <c r="R203" s="203">
        <f>Q203*H203</f>
        <v>0.0018199999999999998</v>
      </c>
      <c r="S203" s="203">
        <v>0</v>
      </c>
      <c r="T203" s="204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05" t="s">
        <v>123</v>
      </c>
      <c r="AT203" s="205" t="s">
        <v>120</v>
      </c>
      <c r="AU203" s="205" t="s">
        <v>109</v>
      </c>
      <c r="AY203" s="16" t="s">
        <v>110</v>
      </c>
      <c r="BE203" s="206">
        <f>IF(N203="základní",J203,0)</f>
        <v>0</v>
      </c>
      <c r="BF203" s="206">
        <f>IF(N203="snížená",J203,0)</f>
        <v>13147.049999999999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16" t="s">
        <v>109</v>
      </c>
      <c r="BK203" s="206">
        <f>ROUND(I203*H203,2)</f>
        <v>13147.049999999999</v>
      </c>
      <c r="BL203" s="16" t="s">
        <v>118</v>
      </c>
      <c r="BM203" s="205" t="s">
        <v>549</v>
      </c>
    </row>
    <row r="204" s="2" customFormat="1" ht="21.75" customHeight="1">
      <c r="A204" s="31"/>
      <c r="B204" s="32"/>
      <c r="C204" s="195" t="s">
        <v>524</v>
      </c>
      <c r="D204" s="195" t="s">
        <v>113</v>
      </c>
      <c r="E204" s="196" t="s">
        <v>551</v>
      </c>
      <c r="F204" s="197" t="s">
        <v>552</v>
      </c>
      <c r="G204" s="198" t="s">
        <v>140</v>
      </c>
      <c r="H204" s="199">
        <v>6</v>
      </c>
      <c r="I204" s="200">
        <v>207</v>
      </c>
      <c r="J204" s="200">
        <f>ROUND(I204*H204,2)</f>
        <v>1242</v>
      </c>
      <c r="K204" s="197" t="s">
        <v>117</v>
      </c>
      <c r="L204" s="37"/>
      <c r="M204" s="201" t="s">
        <v>17</v>
      </c>
      <c r="N204" s="202" t="s">
        <v>38</v>
      </c>
      <c r="O204" s="203">
        <v>0.57299999999999995</v>
      </c>
      <c r="P204" s="203">
        <f>O204*H204</f>
        <v>3.4379999999999997</v>
      </c>
      <c r="Q204" s="203">
        <v>0</v>
      </c>
      <c r="R204" s="203">
        <f>Q204*H204</f>
        <v>0</v>
      </c>
      <c r="S204" s="203">
        <v>0</v>
      </c>
      <c r="T204" s="204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05" t="s">
        <v>118</v>
      </c>
      <c r="AT204" s="205" t="s">
        <v>113</v>
      </c>
      <c r="AU204" s="205" t="s">
        <v>109</v>
      </c>
      <c r="AY204" s="16" t="s">
        <v>110</v>
      </c>
      <c r="BE204" s="206">
        <f>IF(N204="základní",J204,0)</f>
        <v>0</v>
      </c>
      <c r="BF204" s="206">
        <f>IF(N204="snížená",J204,0)</f>
        <v>1242</v>
      </c>
      <c r="BG204" s="206">
        <f>IF(N204="zákl. přenesená",J204,0)</f>
        <v>0</v>
      </c>
      <c r="BH204" s="206">
        <f>IF(N204="sníž. přenesená",J204,0)</f>
        <v>0</v>
      </c>
      <c r="BI204" s="206">
        <f>IF(N204="nulová",J204,0)</f>
        <v>0</v>
      </c>
      <c r="BJ204" s="16" t="s">
        <v>109</v>
      </c>
      <c r="BK204" s="206">
        <f>ROUND(I204*H204,2)</f>
        <v>1242</v>
      </c>
      <c r="BL204" s="16" t="s">
        <v>118</v>
      </c>
      <c r="BM204" s="205" t="s">
        <v>553</v>
      </c>
    </row>
    <row r="205" s="2" customFormat="1" ht="16.5" customHeight="1">
      <c r="A205" s="31"/>
      <c r="B205" s="32"/>
      <c r="C205" s="207" t="s">
        <v>528</v>
      </c>
      <c r="D205" s="207" t="s">
        <v>120</v>
      </c>
      <c r="E205" s="208" t="s">
        <v>555</v>
      </c>
      <c r="F205" s="209" t="s">
        <v>556</v>
      </c>
      <c r="G205" s="210" t="s">
        <v>140</v>
      </c>
      <c r="H205" s="211">
        <v>6</v>
      </c>
      <c r="I205" s="212">
        <v>1376.3199999999999</v>
      </c>
      <c r="J205" s="212">
        <f>ROUND(I205*H205,2)</f>
        <v>8257.9200000000001</v>
      </c>
      <c r="K205" s="209" t="s">
        <v>17</v>
      </c>
      <c r="L205" s="213"/>
      <c r="M205" s="214" t="s">
        <v>17</v>
      </c>
      <c r="N205" s="215" t="s">
        <v>38</v>
      </c>
      <c r="O205" s="203">
        <v>0</v>
      </c>
      <c r="P205" s="203">
        <f>O205*H205</f>
        <v>0</v>
      </c>
      <c r="Q205" s="203">
        <v>0.00038000000000000002</v>
      </c>
      <c r="R205" s="203">
        <f>Q205*H205</f>
        <v>0.0022799999999999999</v>
      </c>
      <c r="S205" s="203">
        <v>0</v>
      </c>
      <c r="T205" s="204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205" t="s">
        <v>123</v>
      </c>
      <c r="AT205" s="205" t="s">
        <v>120</v>
      </c>
      <c r="AU205" s="205" t="s">
        <v>109</v>
      </c>
      <c r="AY205" s="16" t="s">
        <v>110</v>
      </c>
      <c r="BE205" s="206">
        <f>IF(N205="základní",J205,0)</f>
        <v>0</v>
      </c>
      <c r="BF205" s="206">
        <f>IF(N205="snížená",J205,0)</f>
        <v>8257.9200000000001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6" t="s">
        <v>109</v>
      </c>
      <c r="BK205" s="206">
        <f>ROUND(I205*H205,2)</f>
        <v>8257.9200000000001</v>
      </c>
      <c r="BL205" s="16" t="s">
        <v>118</v>
      </c>
      <c r="BM205" s="205" t="s">
        <v>557</v>
      </c>
    </row>
    <row r="206" s="2" customFormat="1" ht="33" customHeight="1">
      <c r="A206" s="31"/>
      <c r="B206" s="32"/>
      <c r="C206" s="195" t="s">
        <v>532</v>
      </c>
      <c r="D206" s="195" t="s">
        <v>113</v>
      </c>
      <c r="E206" s="196" t="s">
        <v>559</v>
      </c>
      <c r="F206" s="197" t="s">
        <v>560</v>
      </c>
      <c r="G206" s="198" t="s">
        <v>140</v>
      </c>
      <c r="H206" s="199">
        <v>3</v>
      </c>
      <c r="I206" s="200">
        <v>137</v>
      </c>
      <c r="J206" s="200">
        <f>ROUND(I206*H206,2)</f>
        <v>411</v>
      </c>
      <c r="K206" s="197" t="s">
        <v>117</v>
      </c>
      <c r="L206" s="37"/>
      <c r="M206" s="201" t="s">
        <v>17</v>
      </c>
      <c r="N206" s="202" t="s">
        <v>38</v>
      </c>
      <c r="O206" s="203">
        <v>0.379</v>
      </c>
      <c r="P206" s="203">
        <f>O206*H206</f>
        <v>1.137</v>
      </c>
      <c r="Q206" s="203">
        <v>0</v>
      </c>
      <c r="R206" s="203">
        <f>Q206*H206</f>
        <v>0</v>
      </c>
      <c r="S206" s="203">
        <v>0</v>
      </c>
      <c r="T206" s="204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05" t="s">
        <v>118</v>
      </c>
      <c r="AT206" s="205" t="s">
        <v>113</v>
      </c>
      <c r="AU206" s="205" t="s">
        <v>109</v>
      </c>
      <c r="AY206" s="16" t="s">
        <v>110</v>
      </c>
      <c r="BE206" s="206">
        <f>IF(N206="základní",J206,0)</f>
        <v>0</v>
      </c>
      <c r="BF206" s="206">
        <f>IF(N206="snížená",J206,0)</f>
        <v>411</v>
      </c>
      <c r="BG206" s="206">
        <f>IF(N206="zákl. přenesená",J206,0)</f>
        <v>0</v>
      </c>
      <c r="BH206" s="206">
        <f>IF(N206="sníž. přenesená",J206,0)</f>
        <v>0</v>
      </c>
      <c r="BI206" s="206">
        <f>IF(N206="nulová",J206,0)</f>
        <v>0</v>
      </c>
      <c r="BJ206" s="16" t="s">
        <v>109</v>
      </c>
      <c r="BK206" s="206">
        <f>ROUND(I206*H206,2)</f>
        <v>411</v>
      </c>
      <c r="BL206" s="16" t="s">
        <v>118</v>
      </c>
      <c r="BM206" s="205" t="s">
        <v>561</v>
      </c>
    </row>
    <row r="207" s="2" customFormat="1" ht="16.5" customHeight="1">
      <c r="A207" s="31"/>
      <c r="B207" s="32"/>
      <c r="C207" s="207" t="s">
        <v>536</v>
      </c>
      <c r="D207" s="207" t="s">
        <v>120</v>
      </c>
      <c r="E207" s="208" t="s">
        <v>563</v>
      </c>
      <c r="F207" s="209" t="s">
        <v>564</v>
      </c>
      <c r="G207" s="210" t="s">
        <v>140</v>
      </c>
      <c r="H207" s="211">
        <v>1</v>
      </c>
      <c r="I207" s="212">
        <v>9304.1499999999996</v>
      </c>
      <c r="J207" s="212">
        <f>ROUND(I207*H207,2)</f>
        <v>9304.1499999999996</v>
      </c>
      <c r="K207" s="209" t="s">
        <v>17</v>
      </c>
      <c r="L207" s="213"/>
      <c r="M207" s="214" t="s">
        <v>17</v>
      </c>
      <c r="N207" s="215" t="s">
        <v>38</v>
      </c>
      <c r="O207" s="203">
        <v>0</v>
      </c>
      <c r="P207" s="203">
        <f>O207*H207</f>
        <v>0</v>
      </c>
      <c r="Q207" s="203">
        <v>0.0010300000000000001</v>
      </c>
      <c r="R207" s="203">
        <f>Q207*H207</f>
        <v>0.0010300000000000001</v>
      </c>
      <c r="S207" s="203">
        <v>0</v>
      </c>
      <c r="T207" s="204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05" t="s">
        <v>123</v>
      </c>
      <c r="AT207" s="205" t="s">
        <v>120</v>
      </c>
      <c r="AU207" s="205" t="s">
        <v>109</v>
      </c>
      <c r="AY207" s="16" t="s">
        <v>110</v>
      </c>
      <c r="BE207" s="206">
        <f>IF(N207="základní",J207,0)</f>
        <v>0</v>
      </c>
      <c r="BF207" s="206">
        <f>IF(N207="snížená",J207,0)</f>
        <v>9304.1499999999996</v>
      </c>
      <c r="BG207" s="206">
        <f>IF(N207="zákl. přenesená",J207,0)</f>
        <v>0</v>
      </c>
      <c r="BH207" s="206">
        <f>IF(N207="sníž. přenesená",J207,0)</f>
        <v>0</v>
      </c>
      <c r="BI207" s="206">
        <f>IF(N207="nulová",J207,0)</f>
        <v>0</v>
      </c>
      <c r="BJ207" s="16" t="s">
        <v>109</v>
      </c>
      <c r="BK207" s="206">
        <f>ROUND(I207*H207,2)</f>
        <v>9304.1499999999996</v>
      </c>
      <c r="BL207" s="16" t="s">
        <v>118</v>
      </c>
      <c r="BM207" s="205" t="s">
        <v>565</v>
      </c>
    </row>
    <row r="208" s="2" customFormat="1" ht="21.75" customHeight="1">
      <c r="A208" s="31"/>
      <c r="B208" s="32"/>
      <c r="C208" s="195" t="s">
        <v>538</v>
      </c>
      <c r="D208" s="195" t="s">
        <v>113</v>
      </c>
      <c r="E208" s="196" t="s">
        <v>567</v>
      </c>
      <c r="F208" s="197" t="s">
        <v>568</v>
      </c>
      <c r="G208" s="198" t="s">
        <v>140</v>
      </c>
      <c r="H208" s="199">
        <v>2</v>
      </c>
      <c r="I208" s="200">
        <v>113</v>
      </c>
      <c r="J208" s="200">
        <f>ROUND(I208*H208,2)</f>
        <v>226</v>
      </c>
      <c r="K208" s="197" t="s">
        <v>117</v>
      </c>
      <c r="L208" s="37"/>
      <c r="M208" s="201" t="s">
        <v>17</v>
      </c>
      <c r="N208" s="202" t="s">
        <v>38</v>
      </c>
      <c r="O208" s="203">
        <v>0.313</v>
      </c>
      <c r="P208" s="203">
        <f>O208*H208</f>
        <v>0.626</v>
      </c>
      <c r="Q208" s="203">
        <v>0</v>
      </c>
      <c r="R208" s="203">
        <f>Q208*H208</f>
        <v>0</v>
      </c>
      <c r="S208" s="203">
        <v>0</v>
      </c>
      <c r="T208" s="204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05" t="s">
        <v>118</v>
      </c>
      <c r="AT208" s="205" t="s">
        <v>113</v>
      </c>
      <c r="AU208" s="205" t="s">
        <v>109</v>
      </c>
      <c r="AY208" s="16" t="s">
        <v>110</v>
      </c>
      <c r="BE208" s="206">
        <f>IF(N208="základní",J208,0)</f>
        <v>0</v>
      </c>
      <c r="BF208" s="206">
        <f>IF(N208="snížená",J208,0)</f>
        <v>226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16" t="s">
        <v>109</v>
      </c>
      <c r="BK208" s="206">
        <f>ROUND(I208*H208,2)</f>
        <v>226</v>
      </c>
      <c r="BL208" s="16" t="s">
        <v>118</v>
      </c>
      <c r="BM208" s="205" t="s">
        <v>569</v>
      </c>
    </row>
    <row r="209" s="2" customFormat="1" ht="16.5" customHeight="1">
      <c r="A209" s="31"/>
      <c r="B209" s="32"/>
      <c r="C209" s="207" t="s">
        <v>542</v>
      </c>
      <c r="D209" s="207" t="s">
        <v>120</v>
      </c>
      <c r="E209" s="208" t="s">
        <v>571</v>
      </c>
      <c r="F209" s="209" t="s">
        <v>572</v>
      </c>
      <c r="G209" s="210" t="s">
        <v>140</v>
      </c>
      <c r="H209" s="211">
        <v>2</v>
      </c>
      <c r="I209" s="212">
        <v>532.55999999999995</v>
      </c>
      <c r="J209" s="212">
        <f>ROUND(I209*H209,2)</f>
        <v>1065.1199999999999</v>
      </c>
      <c r="K209" s="209" t="s">
        <v>17</v>
      </c>
      <c r="L209" s="213"/>
      <c r="M209" s="214" t="s">
        <v>17</v>
      </c>
      <c r="N209" s="215" t="s">
        <v>38</v>
      </c>
      <c r="O209" s="203">
        <v>0</v>
      </c>
      <c r="P209" s="203">
        <f>O209*H209</f>
        <v>0</v>
      </c>
      <c r="Q209" s="203">
        <v>0.00013999999999999999</v>
      </c>
      <c r="R209" s="203">
        <f>Q209*H209</f>
        <v>0.00027999999999999998</v>
      </c>
      <c r="S209" s="203">
        <v>0</v>
      </c>
      <c r="T209" s="204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205" t="s">
        <v>123</v>
      </c>
      <c r="AT209" s="205" t="s">
        <v>120</v>
      </c>
      <c r="AU209" s="205" t="s">
        <v>109</v>
      </c>
      <c r="AY209" s="16" t="s">
        <v>110</v>
      </c>
      <c r="BE209" s="206">
        <f>IF(N209="základní",J209,0)</f>
        <v>0</v>
      </c>
      <c r="BF209" s="206">
        <f>IF(N209="snížená",J209,0)</f>
        <v>1065.1199999999999</v>
      </c>
      <c r="BG209" s="206">
        <f>IF(N209="zákl. přenesená",J209,0)</f>
        <v>0</v>
      </c>
      <c r="BH209" s="206">
        <f>IF(N209="sníž. přenesená",J209,0)</f>
        <v>0</v>
      </c>
      <c r="BI209" s="206">
        <f>IF(N209="nulová",J209,0)</f>
        <v>0</v>
      </c>
      <c r="BJ209" s="16" t="s">
        <v>109</v>
      </c>
      <c r="BK209" s="206">
        <f>ROUND(I209*H209,2)</f>
        <v>1065.1199999999999</v>
      </c>
      <c r="BL209" s="16" t="s">
        <v>118</v>
      </c>
      <c r="BM209" s="205" t="s">
        <v>573</v>
      </c>
    </row>
    <row r="210" s="2" customFormat="1" ht="16.5" customHeight="1">
      <c r="A210" s="31"/>
      <c r="B210" s="32"/>
      <c r="C210" s="195" t="s">
        <v>546</v>
      </c>
      <c r="D210" s="195" t="s">
        <v>113</v>
      </c>
      <c r="E210" s="196" t="s">
        <v>575</v>
      </c>
      <c r="F210" s="197" t="s">
        <v>576</v>
      </c>
      <c r="G210" s="198" t="s">
        <v>140</v>
      </c>
      <c r="H210" s="199">
        <v>6</v>
      </c>
      <c r="I210" s="200">
        <v>238</v>
      </c>
      <c r="J210" s="200">
        <f>ROUND(I210*H210,2)</f>
        <v>1428</v>
      </c>
      <c r="K210" s="197" t="s">
        <v>17</v>
      </c>
      <c r="L210" s="37"/>
      <c r="M210" s="201" t="s">
        <v>17</v>
      </c>
      <c r="N210" s="202" t="s">
        <v>38</v>
      </c>
      <c r="O210" s="203">
        <v>0.58999999999999997</v>
      </c>
      <c r="P210" s="203">
        <f>O210*H210</f>
        <v>3.54</v>
      </c>
      <c r="Q210" s="203">
        <v>0</v>
      </c>
      <c r="R210" s="203">
        <f>Q210*H210</f>
        <v>0</v>
      </c>
      <c r="S210" s="203">
        <v>0</v>
      </c>
      <c r="T210" s="204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05" t="s">
        <v>118</v>
      </c>
      <c r="AT210" s="205" t="s">
        <v>113</v>
      </c>
      <c r="AU210" s="205" t="s">
        <v>109</v>
      </c>
      <c r="AY210" s="16" t="s">
        <v>110</v>
      </c>
      <c r="BE210" s="206">
        <f>IF(N210="základní",J210,0)</f>
        <v>0</v>
      </c>
      <c r="BF210" s="206">
        <f>IF(N210="snížená",J210,0)</f>
        <v>1428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6" t="s">
        <v>109</v>
      </c>
      <c r="BK210" s="206">
        <f>ROUND(I210*H210,2)</f>
        <v>1428</v>
      </c>
      <c r="BL210" s="16" t="s">
        <v>118</v>
      </c>
      <c r="BM210" s="205" t="s">
        <v>577</v>
      </c>
    </row>
    <row r="211" s="2" customFormat="1" ht="16.5" customHeight="1">
      <c r="A211" s="31"/>
      <c r="B211" s="32"/>
      <c r="C211" s="207" t="s">
        <v>550</v>
      </c>
      <c r="D211" s="207" t="s">
        <v>120</v>
      </c>
      <c r="E211" s="208" t="s">
        <v>579</v>
      </c>
      <c r="F211" s="209" t="s">
        <v>580</v>
      </c>
      <c r="G211" s="210" t="s">
        <v>140</v>
      </c>
      <c r="H211" s="211">
        <v>6</v>
      </c>
      <c r="I211" s="212">
        <v>355.5</v>
      </c>
      <c r="J211" s="212">
        <f>ROUND(I211*H211,2)</f>
        <v>2133</v>
      </c>
      <c r="K211" s="209" t="s">
        <v>17</v>
      </c>
      <c r="L211" s="213"/>
      <c r="M211" s="214" t="s">
        <v>17</v>
      </c>
      <c r="N211" s="215" t="s">
        <v>38</v>
      </c>
      <c r="O211" s="203">
        <v>0</v>
      </c>
      <c r="P211" s="203">
        <f>O211*H211</f>
        <v>0</v>
      </c>
      <c r="Q211" s="203">
        <v>0.00012999999999999999</v>
      </c>
      <c r="R211" s="203">
        <f>Q211*H211</f>
        <v>0.00077999999999999988</v>
      </c>
      <c r="S211" s="203">
        <v>0</v>
      </c>
      <c r="T211" s="204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205" t="s">
        <v>123</v>
      </c>
      <c r="AT211" s="205" t="s">
        <v>120</v>
      </c>
      <c r="AU211" s="205" t="s">
        <v>109</v>
      </c>
      <c r="AY211" s="16" t="s">
        <v>110</v>
      </c>
      <c r="BE211" s="206">
        <f>IF(N211="základní",J211,0)</f>
        <v>0</v>
      </c>
      <c r="BF211" s="206">
        <f>IF(N211="snížená",J211,0)</f>
        <v>2133</v>
      </c>
      <c r="BG211" s="206">
        <f>IF(N211="zákl. přenesená",J211,0)</f>
        <v>0</v>
      </c>
      <c r="BH211" s="206">
        <f>IF(N211="sníž. přenesená",J211,0)</f>
        <v>0</v>
      </c>
      <c r="BI211" s="206">
        <f>IF(N211="nulová",J211,0)</f>
        <v>0</v>
      </c>
      <c r="BJ211" s="16" t="s">
        <v>109</v>
      </c>
      <c r="BK211" s="206">
        <f>ROUND(I211*H211,2)</f>
        <v>2133</v>
      </c>
      <c r="BL211" s="16" t="s">
        <v>118</v>
      </c>
      <c r="BM211" s="205" t="s">
        <v>581</v>
      </c>
    </row>
    <row r="212" s="2" customFormat="1" ht="21.75" customHeight="1">
      <c r="A212" s="31"/>
      <c r="B212" s="32"/>
      <c r="C212" s="195" t="s">
        <v>554</v>
      </c>
      <c r="D212" s="195" t="s">
        <v>113</v>
      </c>
      <c r="E212" s="196" t="s">
        <v>583</v>
      </c>
      <c r="F212" s="197" t="s">
        <v>584</v>
      </c>
      <c r="G212" s="198" t="s">
        <v>140</v>
      </c>
      <c r="H212" s="199">
        <v>1</v>
      </c>
      <c r="I212" s="200">
        <v>128</v>
      </c>
      <c r="J212" s="200">
        <f>ROUND(I212*H212,2)</f>
        <v>128</v>
      </c>
      <c r="K212" s="197" t="s">
        <v>117</v>
      </c>
      <c r="L212" s="37"/>
      <c r="M212" s="201" t="s">
        <v>17</v>
      </c>
      <c r="N212" s="202" t="s">
        <v>38</v>
      </c>
      <c r="O212" s="203">
        <v>0.318</v>
      </c>
      <c r="P212" s="203">
        <f>O212*H212</f>
        <v>0.318</v>
      </c>
      <c r="Q212" s="203">
        <v>0</v>
      </c>
      <c r="R212" s="203">
        <f>Q212*H212</f>
        <v>0</v>
      </c>
      <c r="S212" s="203">
        <v>0</v>
      </c>
      <c r="T212" s="204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05" t="s">
        <v>118</v>
      </c>
      <c r="AT212" s="205" t="s">
        <v>113</v>
      </c>
      <c r="AU212" s="205" t="s">
        <v>109</v>
      </c>
      <c r="AY212" s="16" t="s">
        <v>110</v>
      </c>
      <c r="BE212" s="206">
        <f>IF(N212="základní",J212,0)</f>
        <v>0</v>
      </c>
      <c r="BF212" s="206">
        <f>IF(N212="snížená",J212,0)</f>
        <v>128</v>
      </c>
      <c r="BG212" s="206">
        <f>IF(N212="zákl. přenesená",J212,0)</f>
        <v>0</v>
      </c>
      <c r="BH212" s="206">
        <f>IF(N212="sníž. přenesená",J212,0)</f>
        <v>0</v>
      </c>
      <c r="BI212" s="206">
        <f>IF(N212="nulová",J212,0)</f>
        <v>0</v>
      </c>
      <c r="BJ212" s="16" t="s">
        <v>109</v>
      </c>
      <c r="BK212" s="206">
        <f>ROUND(I212*H212,2)</f>
        <v>128</v>
      </c>
      <c r="BL212" s="16" t="s">
        <v>118</v>
      </c>
      <c r="BM212" s="205" t="s">
        <v>585</v>
      </c>
    </row>
    <row r="213" s="2" customFormat="1" ht="16.5" customHeight="1">
      <c r="A213" s="31"/>
      <c r="B213" s="32"/>
      <c r="C213" s="207" t="s">
        <v>558</v>
      </c>
      <c r="D213" s="207" t="s">
        <v>120</v>
      </c>
      <c r="E213" s="208" t="s">
        <v>587</v>
      </c>
      <c r="F213" s="209" t="s">
        <v>588</v>
      </c>
      <c r="G213" s="210" t="s">
        <v>140</v>
      </c>
      <c r="H213" s="211">
        <v>1</v>
      </c>
      <c r="I213" s="212">
        <v>4781.5200000000004</v>
      </c>
      <c r="J213" s="212">
        <f>ROUND(I213*H213,2)</f>
        <v>4781.5200000000004</v>
      </c>
      <c r="K213" s="209" t="s">
        <v>17</v>
      </c>
      <c r="L213" s="213"/>
      <c r="M213" s="214" t="s">
        <v>17</v>
      </c>
      <c r="N213" s="215" t="s">
        <v>38</v>
      </c>
      <c r="O213" s="203">
        <v>0</v>
      </c>
      <c r="P213" s="203">
        <f>O213*H213</f>
        <v>0</v>
      </c>
      <c r="Q213" s="203">
        <v>0.00042000000000000002</v>
      </c>
      <c r="R213" s="203">
        <f>Q213*H213</f>
        <v>0.00042000000000000002</v>
      </c>
      <c r="S213" s="203">
        <v>0</v>
      </c>
      <c r="T213" s="204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205" t="s">
        <v>123</v>
      </c>
      <c r="AT213" s="205" t="s">
        <v>120</v>
      </c>
      <c r="AU213" s="205" t="s">
        <v>109</v>
      </c>
      <c r="AY213" s="16" t="s">
        <v>110</v>
      </c>
      <c r="BE213" s="206">
        <f>IF(N213="základní",J213,0)</f>
        <v>0</v>
      </c>
      <c r="BF213" s="206">
        <f>IF(N213="snížená",J213,0)</f>
        <v>4781.5200000000004</v>
      </c>
      <c r="BG213" s="206">
        <f>IF(N213="zákl. přenesená",J213,0)</f>
        <v>0</v>
      </c>
      <c r="BH213" s="206">
        <f>IF(N213="sníž. přenesená",J213,0)</f>
        <v>0</v>
      </c>
      <c r="BI213" s="206">
        <f>IF(N213="nulová",J213,0)</f>
        <v>0</v>
      </c>
      <c r="BJ213" s="16" t="s">
        <v>109</v>
      </c>
      <c r="BK213" s="206">
        <f>ROUND(I213*H213,2)</f>
        <v>4781.5200000000004</v>
      </c>
      <c r="BL213" s="16" t="s">
        <v>118</v>
      </c>
      <c r="BM213" s="205" t="s">
        <v>589</v>
      </c>
    </row>
    <row r="214" s="2" customFormat="1" ht="21.75" customHeight="1">
      <c r="A214" s="31"/>
      <c r="B214" s="32"/>
      <c r="C214" s="195" t="s">
        <v>562</v>
      </c>
      <c r="D214" s="195" t="s">
        <v>113</v>
      </c>
      <c r="E214" s="196" t="s">
        <v>869</v>
      </c>
      <c r="F214" s="197" t="s">
        <v>870</v>
      </c>
      <c r="G214" s="198" t="s">
        <v>140</v>
      </c>
      <c r="H214" s="199">
        <v>1</v>
      </c>
      <c r="I214" s="200">
        <v>93.5</v>
      </c>
      <c r="J214" s="200">
        <f>ROUND(I214*H214,2)</f>
        <v>93.5</v>
      </c>
      <c r="K214" s="197" t="s">
        <v>117</v>
      </c>
      <c r="L214" s="37"/>
      <c r="M214" s="201" t="s">
        <v>17</v>
      </c>
      <c r="N214" s="202" t="s">
        <v>38</v>
      </c>
      <c r="O214" s="203">
        <v>0.23200000000000001</v>
      </c>
      <c r="P214" s="203">
        <f>O214*H214</f>
        <v>0.23200000000000001</v>
      </c>
      <c r="Q214" s="203">
        <v>0</v>
      </c>
      <c r="R214" s="203">
        <f>Q214*H214</f>
        <v>0</v>
      </c>
      <c r="S214" s="203">
        <v>0</v>
      </c>
      <c r="T214" s="204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205" t="s">
        <v>118</v>
      </c>
      <c r="AT214" s="205" t="s">
        <v>113</v>
      </c>
      <c r="AU214" s="205" t="s">
        <v>109</v>
      </c>
      <c r="AY214" s="16" t="s">
        <v>110</v>
      </c>
      <c r="BE214" s="206">
        <f>IF(N214="základní",J214,0)</f>
        <v>0</v>
      </c>
      <c r="BF214" s="206">
        <f>IF(N214="snížená",J214,0)</f>
        <v>93.5</v>
      </c>
      <c r="BG214" s="206">
        <f>IF(N214="zákl. přenesená",J214,0)</f>
        <v>0</v>
      </c>
      <c r="BH214" s="206">
        <f>IF(N214="sníž. přenesená",J214,0)</f>
        <v>0</v>
      </c>
      <c r="BI214" s="206">
        <f>IF(N214="nulová",J214,0)</f>
        <v>0</v>
      </c>
      <c r="BJ214" s="16" t="s">
        <v>109</v>
      </c>
      <c r="BK214" s="206">
        <f>ROUND(I214*H214,2)</f>
        <v>93.5</v>
      </c>
      <c r="BL214" s="16" t="s">
        <v>118</v>
      </c>
      <c r="BM214" s="205" t="s">
        <v>871</v>
      </c>
    </row>
    <row r="215" s="2" customFormat="1" ht="16.5" customHeight="1">
      <c r="A215" s="31"/>
      <c r="B215" s="32"/>
      <c r="C215" s="207" t="s">
        <v>566</v>
      </c>
      <c r="D215" s="207" t="s">
        <v>120</v>
      </c>
      <c r="E215" s="208" t="s">
        <v>872</v>
      </c>
      <c r="F215" s="209" t="s">
        <v>873</v>
      </c>
      <c r="G215" s="210" t="s">
        <v>140</v>
      </c>
      <c r="H215" s="211">
        <v>1</v>
      </c>
      <c r="I215" s="212">
        <v>1048.4000000000001</v>
      </c>
      <c r="J215" s="212">
        <f>ROUND(I215*H215,2)</f>
        <v>1048.4000000000001</v>
      </c>
      <c r="K215" s="209" t="s">
        <v>17</v>
      </c>
      <c r="L215" s="213"/>
      <c r="M215" s="214" t="s">
        <v>17</v>
      </c>
      <c r="N215" s="215" t="s">
        <v>38</v>
      </c>
      <c r="O215" s="203">
        <v>0</v>
      </c>
      <c r="P215" s="203">
        <f>O215*H215</f>
        <v>0</v>
      </c>
      <c r="Q215" s="203">
        <v>0.00012999999999999999</v>
      </c>
      <c r="R215" s="203">
        <f>Q215*H215</f>
        <v>0.00012999999999999999</v>
      </c>
      <c r="S215" s="203">
        <v>0</v>
      </c>
      <c r="T215" s="204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205" t="s">
        <v>123</v>
      </c>
      <c r="AT215" s="205" t="s">
        <v>120</v>
      </c>
      <c r="AU215" s="205" t="s">
        <v>109</v>
      </c>
      <c r="AY215" s="16" t="s">
        <v>110</v>
      </c>
      <c r="BE215" s="206">
        <f>IF(N215="základní",J215,0)</f>
        <v>0</v>
      </c>
      <c r="BF215" s="206">
        <f>IF(N215="snížená",J215,0)</f>
        <v>1048.4000000000001</v>
      </c>
      <c r="BG215" s="206">
        <f>IF(N215="zákl. přenesená",J215,0)</f>
        <v>0</v>
      </c>
      <c r="BH215" s="206">
        <f>IF(N215="sníž. přenesená",J215,0)</f>
        <v>0</v>
      </c>
      <c r="BI215" s="206">
        <f>IF(N215="nulová",J215,0)</f>
        <v>0</v>
      </c>
      <c r="BJ215" s="16" t="s">
        <v>109</v>
      </c>
      <c r="BK215" s="206">
        <f>ROUND(I215*H215,2)</f>
        <v>1048.4000000000001</v>
      </c>
      <c r="BL215" s="16" t="s">
        <v>118</v>
      </c>
      <c r="BM215" s="205" t="s">
        <v>874</v>
      </c>
    </row>
    <row r="216" s="2" customFormat="1" ht="44.25" customHeight="1">
      <c r="A216" s="31"/>
      <c r="B216" s="32"/>
      <c r="C216" s="195" t="s">
        <v>570</v>
      </c>
      <c r="D216" s="195" t="s">
        <v>113</v>
      </c>
      <c r="E216" s="196" t="s">
        <v>591</v>
      </c>
      <c r="F216" s="197" t="s">
        <v>592</v>
      </c>
      <c r="G216" s="198" t="s">
        <v>116</v>
      </c>
      <c r="H216" s="199">
        <v>150</v>
      </c>
      <c r="I216" s="200">
        <v>50.600000000000001</v>
      </c>
      <c r="J216" s="200">
        <f>ROUND(I216*H216,2)</f>
        <v>7590</v>
      </c>
      <c r="K216" s="197" t="s">
        <v>117</v>
      </c>
      <c r="L216" s="37"/>
      <c r="M216" s="201" t="s">
        <v>17</v>
      </c>
      <c r="N216" s="202" t="s">
        <v>38</v>
      </c>
      <c r="O216" s="203">
        <v>0.14000000000000001</v>
      </c>
      <c r="P216" s="203">
        <f>O216*H216</f>
        <v>21.000000000000004</v>
      </c>
      <c r="Q216" s="203">
        <v>0</v>
      </c>
      <c r="R216" s="203">
        <f>Q216*H216</f>
        <v>0</v>
      </c>
      <c r="S216" s="203">
        <v>0</v>
      </c>
      <c r="T216" s="204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05" t="s">
        <v>118</v>
      </c>
      <c r="AT216" s="205" t="s">
        <v>113</v>
      </c>
      <c r="AU216" s="205" t="s">
        <v>109</v>
      </c>
      <c r="AY216" s="16" t="s">
        <v>110</v>
      </c>
      <c r="BE216" s="206">
        <f>IF(N216="základní",J216,0)</f>
        <v>0</v>
      </c>
      <c r="BF216" s="206">
        <f>IF(N216="snížená",J216,0)</f>
        <v>7590</v>
      </c>
      <c r="BG216" s="206">
        <f>IF(N216="zákl. přenesená",J216,0)</f>
        <v>0</v>
      </c>
      <c r="BH216" s="206">
        <f>IF(N216="sníž. přenesená",J216,0)</f>
        <v>0</v>
      </c>
      <c r="BI216" s="206">
        <f>IF(N216="nulová",J216,0)</f>
        <v>0</v>
      </c>
      <c r="BJ216" s="16" t="s">
        <v>109</v>
      </c>
      <c r="BK216" s="206">
        <f>ROUND(I216*H216,2)</f>
        <v>7590</v>
      </c>
      <c r="BL216" s="16" t="s">
        <v>118</v>
      </c>
      <c r="BM216" s="205" t="s">
        <v>593</v>
      </c>
    </row>
    <row r="217" s="2" customFormat="1" ht="16.5" customHeight="1">
      <c r="A217" s="31"/>
      <c r="B217" s="32"/>
      <c r="C217" s="207" t="s">
        <v>574</v>
      </c>
      <c r="D217" s="207" t="s">
        <v>120</v>
      </c>
      <c r="E217" s="208" t="s">
        <v>595</v>
      </c>
      <c r="F217" s="209" t="s">
        <v>596</v>
      </c>
      <c r="G217" s="210" t="s">
        <v>597</v>
      </c>
      <c r="H217" s="211">
        <v>150</v>
      </c>
      <c r="I217" s="212">
        <v>48.399999999999999</v>
      </c>
      <c r="J217" s="212">
        <f>ROUND(I217*H217,2)</f>
        <v>7260</v>
      </c>
      <c r="K217" s="209" t="s">
        <v>117</v>
      </c>
      <c r="L217" s="213"/>
      <c r="M217" s="214" t="s">
        <v>17</v>
      </c>
      <c r="N217" s="215" t="s">
        <v>38</v>
      </c>
      <c r="O217" s="203">
        <v>0</v>
      </c>
      <c r="P217" s="203">
        <f>O217*H217</f>
        <v>0</v>
      </c>
      <c r="Q217" s="203">
        <v>0.001</v>
      </c>
      <c r="R217" s="203">
        <f>Q217*H217</f>
        <v>0.14999999999999999</v>
      </c>
      <c r="S217" s="203">
        <v>0</v>
      </c>
      <c r="T217" s="204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205" t="s">
        <v>123</v>
      </c>
      <c r="AT217" s="205" t="s">
        <v>120</v>
      </c>
      <c r="AU217" s="205" t="s">
        <v>109</v>
      </c>
      <c r="AY217" s="16" t="s">
        <v>110</v>
      </c>
      <c r="BE217" s="206">
        <f>IF(N217="základní",J217,0)</f>
        <v>0</v>
      </c>
      <c r="BF217" s="206">
        <f>IF(N217="snížená",J217,0)</f>
        <v>7260</v>
      </c>
      <c r="BG217" s="206">
        <f>IF(N217="zákl. přenesená",J217,0)</f>
        <v>0</v>
      </c>
      <c r="BH217" s="206">
        <f>IF(N217="sníž. přenesená",J217,0)</f>
        <v>0</v>
      </c>
      <c r="BI217" s="206">
        <f>IF(N217="nulová",J217,0)</f>
        <v>0</v>
      </c>
      <c r="BJ217" s="16" t="s">
        <v>109</v>
      </c>
      <c r="BK217" s="206">
        <f>ROUND(I217*H217,2)</f>
        <v>7260</v>
      </c>
      <c r="BL217" s="16" t="s">
        <v>118</v>
      </c>
      <c r="BM217" s="205" t="s">
        <v>598</v>
      </c>
    </row>
    <row r="218" s="2" customFormat="1" ht="44.25" customHeight="1">
      <c r="A218" s="31"/>
      <c r="B218" s="32"/>
      <c r="C218" s="195" t="s">
        <v>578</v>
      </c>
      <c r="D218" s="195" t="s">
        <v>113</v>
      </c>
      <c r="E218" s="196" t="s">
        <v>600</v>
      </c>
      <c r="F218" s="197" t="s">
        <v>601</v>
      </c>
      <c r="G218" s="198" t="s">
        <v>116</v>
      </c>
      <c r="H218" s="199">
        <v>165</v>
      </c>
      <c r="I218" s="200">
        <v>20.600000000000001</v>
      </c>
      <c r="J218" s="200">
        <f>ROUND(I218*H218,2)</f>
        <v>3399</v>
      </c>
      <c r="K218" s="197" t="s">
        <v>117</v>
      </c>
      <c r="L218" s="37"/>
      <c r="M218" s="201" t="s">
        <v>17</v>
      </c>
      <c r="N218" s="202" t="s">
        <v>38</v>
      </c>
      <c r="O218" s="203">
        <v>0.057000000000000002</v>
      </c>
      <c r="P218" s="203">
        <f>O218*H218</f>
        <v>9.4050000000000011</v>
      </c>
      <c r="Q218" s="203">
        <v>0</v>
      </c>
      <c r="R218" s="203">
        <f>Q218*H218</f>
        <v>0</v>
      </c>
      <c r="S218" s="203">
        <v>0</v>
      </c>
      <c r="T218" s="204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205" t="s">
        <v>118</v>
      </c>
      <c r="AT218" s="205" t="s">
        <v>113</v>
      </c>
      <c r="AU218" s="205" t="s">
        <v>109</v>
      </c>
      <c r="AY218" s="16" t="s">
        <v>110</v>
      </c>
      <c r="BE218" s="206">
        <f>IF(N218="základní",J218,0)</f>
        <v>0</v>
      </c>
      <c r="BF218" s="206">
        <f>IF(N218="snížená",J218,0)</f>
        <v>3399</v>
      </c>
      <c r="BG218" s="206">
        <f>IF(N218="zákl. přenesená",J218,0)</f>
        <v>0</v>
      </c>
      <c r="BH218" s="206">
        <f>IF(N218="sníž. přenesená",J218,0)</f>
        <v>0</v>
      </c>
      <c r="BI218" s="206">
        <f>IF(N218="nulová",J218,0)</f>
        <v>0</v>
      </c>
      <c r="BJ218" s="16" t="s">
        <v>109</v>
      </c>
      <c r="BK218" s="206">
        <f>ROUND(I218*H218,2)</f>
        <v>3399</v>
      </c>
      <c r="BL218" s="16" t="s">
        <v>118</v>
      </c>
      <c r="BM218" s="205" t="s">
        <v>602</v>
      </c>
    </row>
    <row r="219" s="2" customFormat="1" ht="16.5" customHeight="1">
      <c r="A219" s="31"/>
      <c r="B219" s="32"/>
      <c r="C219" s="207" t="s">
        <v>582</v>
      </c>
      <c r="D219" s="207" t="s">
        <v>120</v>
      </c>
      <c r="E219" s="208" t="s">
        <v>604</v>
      </c>
      <c r="F219" s="209" t="s">
        <v>605</v>
      </c>
      <c r="G219" s="210" t="s">
        <v>116</v>
      </c>
      <c r="H219" s="211">
        <v>80</v>
      </c>
      <c r="I219" s="212">
        <v>11.1</v>
      </c>
      <c r="J219" s="212">
        <f>ROUND(I219*H219,2)</f>
        <v>888</v>
      </c>
      <c r="K219" s="209" t="s">
        <v>117</v>
      </c>
      <c r="L219" s="213"/>
      <c r="M219" s="214" t="s">
        <v>17</v>
      </c>
      <c r="N219" s="215" t="s">
        <v>38</v>
      </c>
      <c r="O219" s="203">
        <v>0</v>
      </c>
      <c r="P219" s="203">
        <f>O219*H219</f>
        <v>0</v>
      </c>
      <c r="Q219" s="203">
        <v>5.0000000000000002E-05</v>
      </c>
      <c r="R219" s="203">
        <f>Q219*H219</f>
        <v>0.0040000000000000001</v>
      </c>
      <c r="S219" s="203">
        <v>0</v>
      </c>
      <c r="T219" s="204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05" t="s">
        <v>123</v>
      </c>
      <c r="AT219" s="205" t="s">
        <v>120</v>
      </c>
      <c r="AU219" s="205" t="s">
        <v>109</v>
      </c>
      <c r="AY219" s="16" t="s">
        <v>110</v>
      </c>
      <c r="BE219" s="206">
        <f>IF(N219="základní",J219,0)</f>
        <v>0</v>
      </c>
      <c r="BF219" s="206">
        <f>IF(N219="snížená",J219,0)</f>
        <v>888</v>
      </c>
      <c r="BG219" s="206">
        <f>IF(N219="zákl. přenesená",J219,0)</f>
        <v>0</v>
      </c>
      <c r="BH219" s="206">
        <f>IF(N219="sníž. přenesená",J219,0)</f>
        <v>0</v>
      </c>
      <c r="BI219" s="206">
        <f>IF(N219="nulová",J219,0)</f>
        <v>0</v>
      </c>
      <c r="BJ219" s="16" t="s">
        <v>109</v>
      </c>
      <c r="BK219" s="206">
        <f>ROUND(I219*H219,2)</f>
        <v>888</v>
      </c>
      <c r="BL219" s="16" t="s">
        <v>118</v>
      </c>
      <c r="BM219" s="205" t="s">
        <v>606</v>
      </c>
    </row>
    <row r="220" s="2" customFormat="1" ht="16.5" customHeight="1">
      <c r="A220" s="31"/>
      <c r="B220" s="32"/>
      <c r="C220" s="207" t="s">
        <v>586</v>
      </c>
      <c r="D220" s="207" t="s">
        <v>120</v>
      </c>
      <c r="E220" s="208" t="s">
        <v>608</v>
      </c>
      <c r="F220" s="209" t="s">
        <v>609</v>
      </c>
      <c r="G220" s="210" t="s">
        <v>116</v>
      </c>
      <c r="H220" s="211">
        <v>40</v>
      </c>
      <c r="I220" s="212">
        <v>15.800000000000001</v>
      </c>
      <c r="J220" s="212">
        <f>ROUND(I220*H220,2)</f>
        <v>632</v>
      </c>
      <c r="K220" s="209" t="s">
        <v>117</v>
      </c>
      <c r="L220" s="213"/>
      <c r="M220" s="214" t="s">
        <v>17</v>
      </c>
      <c r="N220" s="215" t="s">
        <v>38</v>
      </c>
      <c r="O220" s="203">
        <v>0</v>
      </c>
      <c r="P220" s="203">
        <f>O220*H220</f>
        <v>0</v>
      </c>
      <c r="Q220" s="203">
        <v>8.0000000000000007E-05</v>
      </c>
      <c r="R220" s="203">
        <f>Q220*H220</f>
        <v>0.0032000000000000002</v>
      </c>
      <c r="S220" s="203">
        <v>0</v>
      </c>
      <c r="T220" s="204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205" t="s">
        <v>123</v>
      </c>
      <c r="AT220" s="205" t="s">
        <v>120</v>
      </c>
      <c r="AU220" s="205" t="s">
        <v>109</v>
      </c>
      <c r="AY220" s="16" t="s">
        <v>110</v>
      </c>
      <c r="BE220" s="206">
        <f>IF(N220="základní",J220,0)</f>
        <v>0</v>
      </c>
      <c r="BF220" s="206">
        <f>IF(N220="snížená",J220,0)</f>
        <v>632</v>
      </c>
      <c r="BG220" s="206">
        <f>IF(N220="zákl. přenesená",J220,0)</f>
        <v>0</v>
      </c>
      <c r="BH220" s="206">
        <f>IF(N220="sníž. přenesená",J220,0)</f>
        <v>0</v>
      </c>
      <c r="BI220" s="206">
        <f>IF(N220="nulová",J220,0)</f>
        <v>0</v>
      </c>
      <c r="BJ220" s="16" t="s">
        <v>109</v>
      </c>
      <c r="BK220" s="206">
        <f>ROUND(I220*H220,2)</f>
        <v>632</v>
      </c>
      <c r="BL220" s="16" t="s">
        <v>118</v>
      </c>
      <c r="BM220" s="205" t="s">
        <v>610</v>
      </c>
    </row>
    <row r="221" s="2" customFormat="1" ht="16.5" customHeight="1">
      <c r="A221" s="31"/>
      <c r="B221" s="32"/>
      <c r="C221" s="207" t="s">
        <v>590</v>
      </c>
      <c r="D221" s="207" t="s">
        <v>120</v>
      </c>
      <c r="E221" s="208" t="s">
        <v>612</v>
      </c>
      <c r="F221" s="209" t="s">
        <v>613</v>
      </c>
      <c r="G221" s="210" t="s">
        <v>116</v>
      </c>
      <c r="H221" s="211">
        <v>40</v>
      </c>
      <c r="I221" s="212">
        <v>35.200000000000003</v>
      </c>
      <c r="J221" s="212">
        <f>ROUND(I221*H221,2)</f>
        <v>1408</v>
      </c>
      <c r="K221" s="209" t="s">
        <v>117</v>
      </c>
      <c r="L221" s="213"/>
      <c r="M221" s="214" t="s">
        <v>17</v>
      </c>
      <c r="N221" s="215" t="s">
        <v>38</v>
      </c>
      <c r="O221" s="203">
        <v>0</v>
      </c>
      <c r="P221" s="203">
        <f>O221*H221</f>
        <v>0</v>
      </c>
      <c r="Q221" s="203">
        <v>0.00018000000000000001</v>
      </c>
      <c r="R221" s="203">
        <f>Q221*H221</f>
        <v>0.0072000000000000007</v>
      </c>
      <c r="S221" s="203">
        <v>0</v>
      </c>
      <c r="T221" s="204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205" t="s">
        <v>123</v>
      </c>
      <c r="AT221" s="205" t="s">
        <v>120</v>
      </c>
      <c r="AU221" s="205" t="s">
        <v>109</v>
      </c>
      <c r="AY221" s="16" t="s">
        <v>110</v>
      </c>
      <c r="BE221" s="206">
        <f>IF(N221="základní",J221,0)</f>
        <v>0</v>
      </c>
      <c r="BF221" s="206">
        <f>IF(N221="snížená",J221,0)</f>
        <v>1408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16" t="s">
        <v>109</v>
      </c>
      <c r="BK221" s="206">
        <f>ROUND(I221*H221,2)</f>
        <v>1408</v>
      </c>
      <c r="BL221" s="16" t="s">
        <v>118</v>
      </c>
      <c r="BM221" s="205" t="s">
        <v>614</v>
      </c>
    </row>
    <row r="222" s="2" customFormat="1" ht="16.5" customHeight="1">
      <c r="A222" s="31"/>
      <c r="B222" s="32"/>
      <c r="C222" s="207" t="s">
        <v>594</v>
      </c>
      <c r="D222" s="207" t="s">
        <v>120</v>
      </c>
      <c r="E222" s="208" t="s">
        <v>616</v>
      </c>
      <c r="F222" s="209" t="s">
        <v>617</v>
      </c>
      <c r="G222" s="210" t="s">
        <v>116</v>
      </c>
      <c r="H222" s="211">
        <v>5</v>
      </c>
      <c r="I222" s="212">
        <v>54.899999999999999</v>
      </c>
      <c r="J222" s="212">
        <f>ROUND(I222*H222,2)</f>
        <v>274.5</v>
      </c>
      <c r="K222" s="209" t="s">
        <v>117</v>
      </c>
      <c r="L222" s="213"/>
      <c r="M222" s="214" t="s">
        <v>17</v>
      </c>
      <c r="N222" s="215" t="s">
        <v>38</v>
      </c>
      <c r="O222" s="203">
        <v>0</v>
      </c>
      <c r="P222" s="203">
        <f>O222*H222</f>
        <v>0</v>
      </c>
      <c r="Q222" s="203">
        <v>0.00027</v>
      </c>
      <c r="R222" s="203">
        <f>Q222*H222</f>
        <v>0.0013500000000000001</v>
      </c>
      <c r="S222" s="203">
        <v>0</v>
      </c>
      <c r="T222" s="204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205" t="s">
        <v>123</v>
      </c>
      <c r="AT222" s="205" t="s">
        <v>120</v>
      </c>
      <c r="AU222" s="205" t="s">
        <v>109</v>
      </c>
      <c r="AY222" s="16" t="s">
        <v>110</v>
      </c>
      <c r="BE222" s="206">
        <f>IF(N222="základní",J222,0)</f>
        <v>0</v>
      </c>
      <c r="BF222" s="206">
        <f>IF(N222="snížená",J222,0)</f>
        <v>274.5</v>
      </c>
      <c r="BG222" s="206">
        <f>IF(N222="zákl. přenesená",J222,0)</f>
        <v>0</v>
      </c>
      <c r="BH222" s="206">
        <f>IF(N222="sníž. přenesená",J222,0)</f>
        <v>0</v>
      </c>
      <c r="BI222" s="206">
        <f>IF(N222="nulová",J222,0)</f>
        <v>0</v>
      </c>
      <c r="BJ222" s="16" t="s">
        <v>109</v>
      </c>
      <c r="BK222" s="206">
        <f>ROUND(I222*H222,2)</f>
        <v>274.5</v>
      </c>
      <c r="BL222" s="16" t="s">
        <v>118</v>
      </c>
      <c r="BM222" s="205" t="s">
        <v>618</v>
      </c>
    </row>
    <row r="223" s="2" customFormat="1" ht="21.75" customHeight="1">
      <c r="A223" s="31"/>
      <c r="B223" s="32"/>
      <c r="C223" s="195" t="s">
        <v>599</v>
      </c>
      <c r="D223" s="195" t="s">
        <v>113</v>
      </c>
      <c r="E223" s="196" t="s">
        <v>620</v>
      </c>
      <c r="F223" s="197" t="s">
        <v>621</v>
      </c>
      <c r="G223" s="198" t="s">
        <v>116</v>
      </c>
      <c r="H223" s="199">
        <v>240</v>
      </c>
      <c r="I223" s="200">
        <v>180</v>
      </c>
      <c r="J223" s="200">
        <f>ROUND(I223*H223,2)</f>
        <v>43200</v>
      </c>
      <c r="K223" s="197" t="s">
        <v>117</v>
      </c>
      <c r="L223" s="37"/>
      <c r="M223" s="201" t="s">
        <v>17</v>
      </c>
      <c r="N223" s="202" t="s">
        <v>38</v>
      </c>
      <c r="O223" s="203">
        <v>0.497</v>
      </c>
      <c r="P223" s="203">
        <f>O223*H223</f>
        <v>119.28</v>
      </c>
      <c r="Q223" s="203">
        <v>0</v>
      </c>
      <c r="R223" s="203">
        <f>Q223*H223</f>
        <v>0</v>
      </c>
      <c r="S223" s="203">
        <v>0</v>
      </c>
      <c r="T223" s="204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205" t="s">
        <v>118</v>
      </c>
      <c r="AT223" s="205" t="s">
        <v>113</v>
      </c>
      <c r="AU223" s="205" t="s">
        <v>109</v>
      </c>
      <c r="AY223" s="16" t="s">
        <v>110</v>
      </c>
      <c r="BE223" s="206">
        <f>IF(N223="základní",J223,0)</f>
        <v>0</v>
      </c>
      <c r="BF223" s="206">
        <f>IF(N223="snížená",J223,0)</f>
        <v>43200</v>
      </c>
      <c r="BG223" s="206">
        <f>IF(N223="zákl. přenesená",J223,0)</f>
        <v>0</v>
      </c>
      <c r="BH223" s="206">
        <f>IF(N223="sníž. přenesená",J223,0)</f>
        <v>0</v>
      </c>
      <c r="BI223" s="206">
        <f>IF(N223="nulová",J223,0)</f>
        <v>0</v>
      </c>
      <c r="BJ223" s="16" t="s">
        <v>109</v>
      </c>
      <c r="BK223" s="206">
        <f>ROUND(I223*H223,2)</f>
        <v>43200</v>
      </c>
      <c r="BL223" s="16" t="s">
        <v>118</v>
      </c>
      <c r="BM223" s="205" t="s">
        <v>622</v>
      </c>
    </row>
    <row r="224" s="2" customFormat="1">
      <c r="A224" s="31"/>
      <c r="B224" s="32"/>
      <c r="C224" s="33"/>
      <c r="D224" s="216" t="s">
        <v>186</v>
      </c>
      <c r="E224" s="33"/>
      <c r="F224" s="217" t="s">
        <v>623</v>
      </c>
      <c r="G224" s="33"/>
      <c r="H224" s="33"/>
      <c r="I224" s="33"/>
      <c r="J224" s="33"/>
      <c r="K224" s="33"/>
      <c r="L224" s="37"/>
      <c r="M224" s="218"/>
      <c r="N224" s="219"/>
      <c r="O224" s="76"/>
      <c r="P224" s="76"/>
      <c r="Q224" s="76"/>
      <c r="R224" s="76"/>
      <c r="S224" s="76"/>
      <c r="T224" s="77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6" t="s">
        <v>186</v>
      </c>
      <c r="AU224" s="16" t="s">
        <v>109</v>
      </c>
    </row>
    <row r="225" s="2" customFormat="1" ht="16.5" customHeight="1">
      <c r="A225" s="31"/>
      <c r="B225" s="32"/>
      <c r="C225" s="207" t="s">
        <v>603</v>
      </c>
      <c r="D225" s="207" t="s">
        <v>120</v>
      </c>
      <c r="E225" s="208" t="s">
        <v>625</v>
      </c>
      <c r="F225" s="209" t="s">
        <v>626</v>
      </c>
      <c r="G225" s="210" t="s">
        <v>597</v>
      </c>
      <c r="H225" s="211">
        <v>32.399999999999999</v>
      </c>
      <c r="I225" s="212">
        <v>150</v>
      </c>
      <c r="J225" s="212">
        <f>ROUND(I225*H225,2)</f>
        <v>4860</v>
      </c>
      <c r="K225" s="209" t="s">
        <v>117</v>
      </c>
      <c r="L225" s="213"/>
      <c r="M225" s="214" t="s">
        <v>17</v>
      </c>
      <c r="N225" s="215" t="s">
        <v>38</v>
      </c>
      <c r="O225" s="203">
        <v>0</v>
      </c>
      <c r="P225" s="203">
        <f>O225*H225</f>
        <v>0</v>
      </c>
      <c r="Q225" s="203">
        <v>0.001</v>
      </c>
      <c r="R225" s="203">
        <f>Q225*H225</f>
        <v>0.032399999999999998</v>
      </c>
      <c r="S225" s="203">
        <v>0</v>
      </c>
      <c r="T225" s="204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205" t="s">
        <v>123</v>
      </c>
      <c r="AT225" s="205" t="s">
        <v>120</v>
      </c>
      <c r="AU225" s="205" t="s">
        <v>109</v>
      </c>
      <c r="AY225" s="16" t="s">
        <v>110</v>
      </c>
      <c r="BE225" s="206">
        <f>IF(N225="základní",J225,0)</f>
        <v>0</v>
      </c>
      <c r="BF225" s="206">
        <f>IF(N225="snížená",J225,0)</f>
        <v>4860</v>
      </c>
      <c r="BG225" s="206">
        <f>IF(N225="zákl. přenesená",J225,0)</f>
        <v>0</v>
      </c>
      <c r="BH225" s="206">
        <f>IF(N225="sníž. přenesená",J225,0)</f>
        <v>0</v>
      </c>
      <c r="BI225" s="206">
        <f>IF(N225="nulová",J225,0)</f>
        <v>0</v>
      </c>
      <c r="BJ225" s="16" t="s">
        <v>109</v>
      </c>
      <c r="BK225" s="206">
        <f>ROUND(I225*H225,2)</f>
        <v>4860</v>
      </c>
      <c r="BL225" s="16" t="s">
        <v>118</v>
      </c>
      <c r="BM225" s="205" t="s">
        <v>627</v>
      </c>
    </row>
    <row r="226" s="2" customFormat="1">
      <c r="A226" s="31"/>
      <c r="B226" s="32"/>
      <c r="C226" s="33"/>
      <c r="D226" s="216" t="s">
        <v>186</v>
      </c>
      <c r="E226" s="33"/>
      <c r="F226" s="217" t="s">
        <v>628</v>
      </c>
      <c r="G226" s="33"/>
      <c r="H226" s="33"/>
      <c r="I226" s="33"/>
      <c r="J226" s="33"/>
      <c r="K226" s="33"/>
      <c r="L226" s="37"/>
      <c r="M226" s="218"/>
      <c r="N226" s="219"/>
      <c r="O226" s="76"/>
      <c r="P226" s="76"/>
      <c r="Q226" s="76"/>
      <c r="R226" s="76"/>
      <c r="S226" s="76"/>
      <c r="T226" s="77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6" t="s">
        <v>186</v>
      </c>
      <c r="AU226" s="16" t="s">
        <v>109</v>
      </c>
    </row>
    <row r="227" s="13" customFormat="1">
      <c r="A227" s="13"/>
      <c r="B227" s="220"/>
      <c r="C227" s="221"/>
      <c r="D227" s="216" t="s">
        <v>629</v>
      </c>
      <c r="E227" s="221"/>
      <c r="F227" s="222" t="s">
        <v>875</v>
      </c>
      <c r="G227" s="221"/>
      <c r="H227" s="223">
        <v>32.399999999999999</v>
      </c>
      <c r="I227" s="221"/>
      <c r="J227" s="221"/>
      <c r="K227" s="221"/>
      <c r="L227" s="224"/>
      <c r="M227" s="225"/>
      <c r="N227" s="226"/>
      <c r="O227" s="226"/>
      <c r="P227" s="226"/>
      <c r="Q227" s="226"/>
      <c r="R227" s="226"/>
      <c r="S227" s="226"/>
      <c r="T227" s="22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8" t="s">
        <v>629</v>
      </c>
      <c r="AU227" s="228" t="s">
        <v>109</v>
      </c>
      <c r="AV227" s="13" t="s">
        <v>109</v>
      </c>
      <c r="AW227" s="13" t="s">
        <v>4</v>
      </c>
      <c r="AX227" s="13" t="s">
        <v>74</v>
      </c>
      <c r="AY227" s="228" t="s">
        <v>110</v>
      </c>
    </row>
    <row r="228" s="2" customFormat="1" ht="16.5" customHeight="1">
      <c r="A228" s="31"/>
      <c r="B228" s="32"/>
      <c r="C228" s="207" t="s">
        <v>607</v>
      </c>
      <c r="D228" s="207" t="s">
        <v>120</v>
      </c>
      <c r="E228" s="208" t="s">
        <v>632</v>
      </c>
      <c r="F228" s="209" t="s">
        <v>633</v>
      </c>
      <c r="G228" s="210" t="s">
        <v>140</v>
      </c>
      <c r="H228" s="211">
        <v>22</v>
      </c>
      <c r="I228" s="212">
        <v>15.1</v>
      </c>
      <c r="J228" s="212">
        <f>ROUND(I228*H228,2)</f>
        <v>332.19999999999999</v>
      </c>
      <c r="K228" s="209" t="s">
        <v>117</v>
      </c>
      <c r="L228" s="213"/>
      <c r="M228" s="214" t="s">
        <v>17</v>
      </c>
      <c r="N228" s="215" t="s">
        <v>38</v>
      </c>
      <c r="O228" s="203">
        <v>0</v>
      </c>
      <c r="P228" s="203">
        <f>O228*H228</f>
        <v>0</v>
      </c>
      <c r="Q228" s="203">
        <v>0.00013999999999999999</v>
      </c>
      <c r="R228" s="203">
        <f>Q228*H228</f>
        <v>0.0030799999999999998</v>
      </c>
      <c r="S228" s="203">
        <v>0</v>
      </c>
      <c r="T228" s="204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205" t="s">
        <v>123</v>
      </c>
      <c r="AT228" s="205" t="s">
        <v>120</v>
      </c>
      <c r="AU228" s="205" t="s">
        <v>109</v>
      </c>
      <c r="AY228" s="16" t="s">
        <v>110</v>
      </c>
      <c r="BE228" s="206">
        <f>IF(N228="základní",J228,0)</f>
        <v>0</v>
      </c>
      <c r="BF228" s="206">
        <f>IF(N228="snížená",J228,0)</f>
        <v>332.19999999999999</v>
      </c>
      <c r="BG228" s="206">
        <f>IF(N228="zákl. přenesená",J228,0)</f>
        <v>0</v>
      </c>
      <c r="BH228" s="206">
        <f>IF(N228="sníž. přenesená",J228,0)</f>
        <v>0</v>
      </c>
      <c r="BI228" s="206">
        <f>IF(N228="nulová",J228,0)</f>
        <v>0</v>
      </c>
      <c r="BJ228" s="16" t="s">
        <v>109</v>
      </c>
      <c r="BK228" s="206">
        <f>ROUND(I228*H228,2)</f>
        <v>332.19999999999999</v>
      </c>
      <c r="BL228" s="16" t="s">
        <v>118</v>
      </c>
      <c r="BM228" s="205" t="s">
        <v>634</v>
      </c>
    </row>
    <row r="229" s="13" customFormat="1">
      <c r="A229" s="13"/>
      <c r="B229" s="220"/>
      <c r="C229" s="221"/>
      <c r="D229" s="216" t="s">
        <v>629</v>
      </c>
      <c r="E229" s="221"/>
      <c r="F229" s="222" t="s">
        <v>876</v>
      </c>
      <c r="G229" s="221"/>
      <c r="H229" s="223">
        <v>22</v>
      </c>
      <c r="I229" s="221"/>
      <c r="J229" s="221"/>
      <c r="K229" s="221"/>
      <c r="L229" s="224"/>
      <c r="M229" s="225"/>
      <c r="N229" s="226"/>
      <c r="O229" s="226"/>
      <c r="P229" s="226"/>
      <c r="Q229" s="226"/>
      <c r="R229" s="226"/>
      <c r="S229" s="226"/>
      <c r="T229" s="22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8" t="s">
        <v>629</v>
      </c>
      <c r="AU229" s="228" t="s">
        <v>109</v>
      </c>
      <c r="AV229" s="13" t="s">
        <v>109</v>
      </c>
      <c r="AW229" s="13" t="s">
        <v>4</v>
      </c>
      <c r="AX229" s="13" t="s">
        <v>74</v>
      </c>
      <c r="AY229" s="228" t="s">
        <v>110</v>
      </c>
    </row>
    <row r="230" s="2" customFormat="1" ht="16.5" customHeight="1">
      <c r="A230" s="31"/>
      <c r="B230" s="32"/>
      <c r="C230" s="207" t="s">
        <v>611</v>
      </c>
      <c r="D230" s="207" t="s">
        <v>120</v>
      </c>
      <c r="E230" s="208" t="s">
        <v>637</v>
      </c>
      <c r="F230" s="209" t="s">
        <v>638</v>
      </c>
      <c r="G230" s="210" t="s">
        <v>140</v>
      </c>
      <c r="H230" s="211">
        <v>45</v>
      </c>
      <c r="I230" s="212">
        <v>14.300000000000001</v>
      </c>
      <c r="J230" s="212">
        <f>ROUND(I230*H230,2)</f>
        <v>643.5</v>
      </c>
      <c r="K230" s="209" t="s">
        <v>117</v>
      </c>
      <c r="L230" s="213"/>
      <c r="M230" s="214" t="s">
        <v>17</v>
      </c>
      <c r="N230" s="215" t="s">
        <v>38</v>
      </c>
      <c r="O230" s="203">
        <v>0</v>
      </c>
      <c r="P230" s="203">
        <f>O230*H230</f>
        <v>0</v>
      </c>
      <c r="Q230" s="203">
        <v>0.00021000000000000001</v>
      </c>
      <c r="R230" s="203">
        <f>Q230*H230</f>
        <v>0.0094500000000000001</v>
      </c>
      <c r="S230" s="203">
        <v>0</v>
      </c>
      <c r="T230" s="204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205" t="s">
        <v>123</v>
      </c>
      <c r="AT230" s="205" t="s">
        <v>120</v>
      </c>
      <c r="AU230" s="205" t="s">
        <v>109</v>
      </c>
      <c r="AY230" s="16" t="s">
        <v>110</v>
      </c>
      <c r="BE230" s="206">
        <f>IF(N230="základní",J230,0)</f>
        <v>0</v>
      </c>
      <c r="BF230" s="206">
        <f>IF(N230="snížená",J230,0)</f>
        <v>643.5</v>
      </c>
      <c r="BG230" s="206">
        <f>IF(N230="zákl. přenesená",J230,0)</f>
        <v>0</v>
      </c>
      <c r="BH230" s="206">
        <f>IF(N230="sníž. přenesená",J230,0)</f>
        <v>0</v>
      </c>
      <c r="BI230" s="206">
        <f>IF(N230="nulová",J230,0)</f>
        <v>0</v>
      </c>
      <c r="BJ230" s="16" t="s">
        <v>109</v>
      </c>
      <c r="BK230" s="206">
        <f>ROUND(I230*H230,2)</f>
        <v>643.5</v>
      </c>
      <c r="BL230" s="16" t="s">
        <v>118</v>
      </c>
      <c r="BM230" s="205" t="s">
        <v>639</v>
      </c>
    </row>
    <row r="231" s="13" customFormat="1">
      <c r="A231" s="13"/>
      <c r="B231" s="220"/>
      <c r="C231" s="221"/>
      <c r="D231" s="216" t="s">
        <v>629</v>
      </c>
      <c r="E231" s="221"/>
      <c r="F231" s="222" t="s">
        <v>640</v>
      </c>
      <c r="G231" s="221"/>
      <c r="H231" s="223">
        <v>45</v>
      </c>
      <c r="I231" s="221"/>
      <c r="J231" s="221"/>
      <c r="K231" s="221"/>
      <c r="L231" s="224"/>
      <c r="M231" s="225"/>
      <c r="N231" s="226"/>
      <c r="O231" s="226"/>
      <c r="P231" s="226"/>
      <c r="Q231" s="226"/>
      <c r="R231" s="226"/>
      <c r="S231" s="226"/>
      <c r="T231" s="22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8" t="s">
        <v>629</v>
      </c>
      <c r="AU231" s="228" t="s">
        <v>109</v>
      </c>
      <c r="AV231" s="13" t="s">
        <v>109</v>
      </c>
      <c r="AW231" s="13" t="s">
        <v>4</v>
      </c>
      <c r="AX231" s="13" t="s">
        <v>74</v>
      </c>
      <c r="AY231" s="228" t="s">
        <v>110</v>
      </c>
    </row>
    <row r="232" s="2" customFormat="1" ht="21.75" customHeight="1">
      <c r="A232" s="31"/>
      <c r="B232" s="32"/>
      <c r="C232" s="207" t="s">
        <v>615</v>
      </c>
      <c r="D232" s="207" t="s">
        <v>120</v>
      </c>
      <c r="E232" s="208" t="s">
        <v>642</v>
      </c>
      <c r="F232" s="209" t="s">
        <v>643</v>
      </c>
      <c r="G232" s="210" t="s">
        <v>140</v>
      </c>
      <c r="H232" s="211">
        <v>20</v>
      </c>
      <c r="I232" s="212">
        <v>24.899999999999999</v>
      </c>
      <c r="J232" s="212">
        <f>ROUND(I232*H232,2)</f>
        <v>498</v>
      </c>
      <c r="K232" s="209" t="s">
        <v>117</v>
      </c>
      <c r="L232" s="213"/>
      <c r="M232" s="214" t="s">
        <v>17</v>
      </c>
      <c r="N232" s="215" t="s">
        <v>38</v>
      </c>
      <c r="O232" s="203">
        <v>0</v>
      </c>
      <c r="P232" s="203">
        <f>O232*H232</f>
        <v>0</v>
      </c>
      <c r="Q232" s="203">
        <v>0.00025000000000000001</v>
      </c>
      <c r="R232" s="203">
        <f>Q232*H232</f>
        <v>0.0050000000000000001</v>
      </c>
      <c r="S232" s="203">
        <v>0</v>
      </c>
      <c r="T232" s="204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205" t="s">
        <v>123</v>
      </c>
      <c r="AT232" s="205" t="s">
        <v>120</v>
      </c>
      <c r="AU232" s="205" t="s">
        <v>109</v>
      </c>
      <c r="AY232" s="16" t="s">
        <v>110</v>
      </c>
      <c r="BE232" s="206">
        <f>IF(N232="základní",J232,0)</f>
        <v>0</v>
      </c>
      <c r="BF232" s="206">
        <f>IF(N232="snížená",J232,0)</f>
        <v>498</v>
      </c>
      <c r="BG232" s="206">
        <f>IF(N232="zákl. přenesená",J232,0)</f>
        <v>0</v>
      </c>
      <c r="BH232" s="206">
        <f>IF(N232="sníž. přenesená",J232,0)</f>
        <v>0</v>
      </c>
      <c r="BI232" s="206">
        <f>IF(N232="nulová",J232,0)</f>
        <v>0</v>
      </c>
      <c r="BJ232" s="16" t="s">
        <v>109</v>
      </c>
      <c r="BK232" s="206">
        <f>ROUND(I232*H232,2)</f>
        <v>498</v>
      </c>
      <c r="BL232" s="16" t="s">
        <v>118</v>
      </c>
      <c r="BM232" s="205" t="s">
        <v>644</v>
      </c>
    </row>
    <row r="233" s="13" customFormat="1">
      <c r="A233" s="13"/>
      <c r="B233" s="220"/>
      <c r="C233" s="221"/>
      <c r="D233" s="216" t="s">
        <v>629</v>
      </c>
      <c r="E233" s="221"/>
      <c r="F233" s="222" t="s">
        <v>645</v>
      </c>
      <c r="G233" s="221"/>
      <c r="H233" s="223">
        <v>20</v>
      </c>
      <c r="I233" s="221"/>
      <c r="J233" s="221"/>
      <c r="K233" s="221"/>
      <c r="L233" s="224"/>
      <c r="M233" s="225"/>
      <c r="N233" s="226"/>
      <c r="O233" s="226"/>
      <c r="P233" s="226"/>
      <c r="Q233" s="226"/>
      <c r="R233" s="226"/>
      <c r="S233" s="226"/>
      <c r="T233" s="22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8" t="s">
        <v>629</v>
      </c>
      <c r="AU233" s="228" t="s">
        <v>109</v>
      </c>
      <c r="AV233" s="13" t="s">
        <v>109</v>
      </c>
      <c r="AW233" s="13" t="s">
        <v>4</v>
      </c>
      <c r="AX233" s="13" t="s">
        <v>74</v>
      </c>
      <c r="AY233" s="228" t="s">
        <v>110</v>
      </c>
    </row>
    <row r="234" s="2" customFormat="1" ht="21.75" customHeight="1">
      <c r="A234" s="31"/>
      <c r="B234" s="32"/>
      <c r="C234" s="207" t="s">
        <v>619</v>
      </c>
      <c r="D234" s="207" t="s">
        <v>120</v>
      </c>
      <c r="E234" s="208" t="s">
        <v>647</v>
      </c>
      <c r="F234" s="209" t="s">
        <v>648</v>
      </c>
      <c r="G234" s="210" t="s">
        <v>140</v>
      </c>
      <c r="H234" s="211">
        <v>94.999999999999901</v>
      </c>
      <c r="I234" s="212">
        <v>19.100000000000001</v>
      </c>
      <c r="J234" s="212">
        <f>ROUND(I234*H234,2)</f>
        <v>1814.5</v>
      </c>
      <c r="K234" s="209" t="s">
        <v>117</v>
      </c>
      <c r="L234" s="213"/>
      <c r="M234" s="214" t="s">
        <v>17</v>
      </c>
      <c r="N234" s="215" t="s">
        <v>38</v>
      </c>
      <c r="O234" s="203">
        <v>0</v>
      </c>
      <c r="P234" s="203">
        <f>O234*H234</f>
        <v>0</v>
      </c>
      <c r="Q234" s="203">
        <v>0.00029999999999999997</v>
      </c>
      <c r="R234" s="203">
        <f>Q234*H234</f>
        <v>0.028499999999999966</v>
      </c>
      <c r="S234" s="203">
        <v>0</v>
      </c>
      <c r="T234" s="204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205" t="s">
        <v>123</v>
      </c>
      <c r="AT234" s="205" t="s">
        <v>120</v>
      </c>
      <c r="AU234" s="205" t="s">
        <v>109</v>
      </c>
      <c r="AY234" s="16" t="s">
        <v>110</v>
      </c>
      <c r="BE234" s="206">
        <f>IF(N234="základní",J234,0)</f>
        <v>0</v>
      </c>
      <c r="BF234" s="206">
        <f>IF(N234="snížená",J234,0)</f>
        <v>1814.5</v>
      </c>
      <c r="BG234" s="206">
        <f>IF(N234="zákl. přenesená",J234,0)</f>
        <v>0</v>
      </c>
      <c r="BH234" s="206">
        <f>IF(N234="sníž. přenesená",J234,0)</f>
        <v>0</v>
      </c>
      <c r="BI234" s="206">
        <f>IF(N234="nulová",J234,0)</f>
        <v>0</v>
      </c>
      <c r="BJ234" s="16" t="s">
        <v>109</v>
      </c>
      <c r="BK234" s="206">
        <f>ROUND(I234*H234,2)</f>
        <v>1814.5</v>
      </c>
      <c r="BL234" s="16" t="s">
        <v>118</v>
      </c>
      <c r="BM234" s="205" t="s">
        <v>649</v>
      </c>
    </row>
    <row r="235" s="13" customFormat="1">
      <c r="A235" s="13"/>
      <c r="B235" s="220"/>
      <c r="C235" s="221"/>
      <c r="D235" s="216" t="s">
        <v>629</v>
      </c>
      <c r="E235" s="221"/>
      <c r="F235" s="222" t="s">
        <v>650</v>
      </c>
      <c r="G235" s="221"/>
      <c r="H235" s="223">
        <v>94.999999999999901</v>
      </c>
      <c r="I235" s="221"/>
      <c r="J235" s="221"/>
      <c r="K235" s="221"/>
      <c r="L235" s="224"/>
      <c r="M235" s="225"/>
      <c r="N235" s="226"/>
      <c r="O235" s="226"/>
      <c r="P235" s="226"/>
      <c r="Q235" s="226"/>
      <c r="R235" s="226"/>
      <c r="S235" s="226"/>
      <c r="T235" s="22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8" t="s">
        <v>629</v>
      </c>
      <c r="AU235" s="228" t="s">
        <v>109</v>
      </c>
      <c r="AV235" s="13" t="s">
        <v>109</v>
      </c>
      <c r="AW235" s="13" t="s">
        <v>4</v>
      </c>
      <c r="AX235" s="13" t="s">
        <v>74</v>
      </c>
      <c r="AY235" s="228" t="s">
        <v>110</v>
      </c>
    </row>
    <row r="236" s="2" customFormat="1" ht="16.5" customHeight="1">
      <c r="A236" s="31"/>
      <c r="B236" s="32"/>
      <c r="C236" s="207" t="s">
        <v>624</v>
      </c>
      <c r="D236" s="207" t="s">
        <v>120</v>
      </c>
      <c r="E236" s="208" t="s">
        <v>652</v>
      </c>
      <c r="F236" s="209" t="s">
        <v>653</v>
      </c>
      <c r="G236" s="210" t="s">
        <v>140</v>
      </c>
      <c r="H236" s="211">
        <v>20</v>
      </c>
      <c r="I236" s="212">
        <v>49.700000000000003</v>
      </c>
      <c r="J236" s="212">
        <f>ROUND(I236*H236,2)</f>
        <v>994</v>
      </c>
      <c r="K236" s="209" t="s">
        <v>117</v>
      </c>
      <c r="L236" s="213"/>
      <c r="M236" s="214" t="s">
        <v>17</v>
      </c>
      <c r="N236" s="215" t="s">
        <v>38</v>
      </c>
      <c r="O236" s="203">
        <v>0</v>
      </c>
      <c r="P236" s="203">
        <f>O236*H236</f>
        <v>0</v>
      </c>
      <c r="Q236" s="203">
        <v>0.00014999999999999999</v>
      </c>
      <c r="R236" s="203">
        <f>Q236*H236</f>
        <v>0.0029999999999999996</v>
      </c>
      <c r="S236" s="203">
        <v>0</v>
      </c>
      <c r="T236" s="204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205" t="s">
        <v>123</v>
      </c>
      <c r="AT236" s="205" t="s">
        <v>120</v>
      </c>
      <c r="AU236" s="205" t="s">
        <v>109</v>
      </c>
      <c r="AY236" s="16" t="s">
        <v>110</v>
      </c>
      <c r="BE236" s="206">
        <f>IF(N236="základní",J236,0)</f>
        <v>0</v>
      </c>
      <c r="BF236" s="206">
        <f>IF(N236="snížená",J236,0)</f>
        <v>994</v>
      </c>
      <c r="BG236" s="206">
        <f>IF(N236="zákl. přenesená",J236,0)</f>
        <v>0</v>
      </c>
      <c r="BH236" s="206">
        <f>IF(N236="sníž. přenesená",J236,0)</f>
        <v>0</v>
      </c>
      <c r="BI236" s="206">
        <f>IF(N236="nulová",J236,0)</f>
        <v>0</v>
      </c>
      <c r="BJ236" s="16" t="s">
        <v>109</v>
      </c>
      <c r="BK236" s="206">
        <f>ROUND(I236*H236,2)</f>
        <v>994</v>
      </c>
      <c r="BL236" s="16" t="s">
        <v>118</v>
      </c>
      <c r="BM236" s="205" t="s">
        <v>654</v>
      </c>
    </row>
    <row r="237" s="13" customFormat="1">
      <c r="A237" s="13"/>
      <c r="B237" s="220"/>
      <c r="C237" s="221"/>
      <c r="D237" s="216" t="s">
        <v>629</v>
      </c>
      <c r="E237" s="221"/>
      <c r="F237" s="222" t="s">
        <v>645</v>
      </c>
      <c r="G237" s="221"/>
      <c r="H237" s="223">
        <v>20</v>
      </c>
      <c r="I237" s="221"/>
      <c r="J237" s="221"/>
      <c r="K237" s="221"/>
      <c r="L237" s="224"/>
      <c r="M237" s="225"/>
      <c r="N237" s="226"/>
      <c r="O237" s="226"/>
      <c r="P237" s="226"/>
      <c r="Q237" s="226"/>
      <c r="R237" s="226"/>
      <c r="S237" s="226"/>
      <c r="T237" s="22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8" t="s">
        <v>629</v>
      </c>
      <c r="AU237" s="228" t="s">
        <v>109</v>
      </c>
      <c r="AV237" s="13" t="s">
        <v>109</v>
      </c>
      <c r="AW237" s="13" t="s">
        <v>4</v>
      </c>
      <c r="AX237" s="13" t="s">
        <v>74</v>
      </c>
      <c r="AY237" s="228" t="s">
        <v>110</v>
      </c>
    </row>
    <row r="238" s="2" customFormat="1" ht="21.75" customHeight="1">
      <c r="A238" s="31"/>
      <c r="B238" s="32"/>
      <c r="C238" s="195" t="s">
        <v>631</v>
      </c>
      <c r="D238" s="195" t="s">
        <v>113</v>
      </c>
      <c r="E238" s="196" t="s">
        <v>620</v>
      </c>
      <c r="F238" s="197" t="s">
        <v>621</v>
      </c>
      <c r="G238" s="198" t="s">
        <v>116</v>
      </c>
      <c r="H238" s="199">
        <v>55</v>
      </c>
      <c r="I238" s="200">
        <v>180</v>
      </c>
      <c r="J238" s="200">
        <f>ROUND(I238*H238,2)</f>
        <v>9900</v>
      </c>
      <c r="K238" s="197" t="s">
        <v>117</v>
      </c>
      <c r="L238" s="37"/>
      <c r="M238" s="201" t="s">
        <v>17</v>
      </c>
      <c r="N238" s="202" t="s">
        <v>38</v>
      </c>
      <c r="O238" s="203">
        <v>0.497</v>
      </c>
      <c r="P238" s="203">
        <f>O238*H238</f>
        <v>27.335000000000001</v>
      </c>
      <c r="Q238" s="203">
        <v>0</v>
      </c>
      <c r="R238" s="203">
        <f>Q238*H238</f>
        <v>0</v>
      </c>
      <c r="S238" s="203">
        <v>0</v>
      </c>
      <c r="T238" s="204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205" t="s">
        <v>118</v>
      </c>
      <c r="AT238" s="205" t="s">
        <v>113</v>
      </c>
      <c r="AU238" s="205" t="s">
        <v>109</v>
      </c>
      <c r="AY238" s="16" t="s">
        <v>110</v>
      </c>
      <c r="BE238" s="206">
        <f>IF(N238="základní",J238,0)</f>
        <v>0</v>
      </c>
      <c r="BF238" s="206">
        <f>IF(N238="snížená",J238,0)</f>
        <v>9900</v>
      </c>
      <c r="BG238" s="206">
        <f>IF(N238="zákl. přenesená",J238,0)</f>
        <v>0</v>
      </c>
      <c r="BH238" s="206">
        <f>IF(N238="sníž. přenesená",J238,0)</f>
        <v>0</v>
      </c>
      <c r="BI238" s="206">
        <f>IF(N238="nulová",J238,0)</f>
        <v>0</v>
      </c>
      <c r="BJ238" s="16" t="s">
        <v>109</v>
      </c>
      <c r="BK238" s="206">
        <f>ROUND(I238*H238,2)</f>
        <v>9900</v>
      </c>
      <c r="BL238" s="16" t="s">
        <v>118</v>
      </c>
      <c r="BM238" s="205" t="s">
        <v>656</v>
      </c>
    </row>
    <row r="239" s="2" customFormat="1" ht="16.5" customHeight="1">
      <c r="A239" s="31"/>
      <c r="B239" s="32"/>
      <c r="C239" s="207" t="s">
        <v>636</v>
      </c>
      <c r="D239" s="207" t="s">
        <v>120</v>
      </c>
      <c r="E239" s="208" t="s">
        <v>658</v>
      </c>
      <c r="F239" s="209" t="s">
        <v>659</v>
      </c>
      <c r="G239" s="210" t="s">
        <v>597</v>
      </c>
      <c r="H239" s="211">
        <v>34.100000000000001</v>
      </c>
      <c r="I239" s="212">
        <v>48.399999999999999</v>
      </c>
      <c r="J239" s="212">
        <f>ROUND(I239*H239,2)</f>
        <v>1650.4400000000001</v>
      </c>
      <c r="K239" s="209" t="s">
        <v>117</v>
      </c>
      <c r="L239" s="213"/>
      <c r="M239" s="214" t="s">
        <v>17</v>
      </c>
      <c r="N239" s="215" t="s">
        <v>38</v>
      </c>
      <c r="O239" s="203">
        <v>0</v>
      </c>
      <c r="P239" s="203">
        <f>O239*H239</f>
        <v>0</v>
      </c>
      <c r="Q239" s="203">
        <v>0.001</v>
      </c>
      <c r="R239" s="203">
        <f>Q239*H239</f>
        <v>0.034100000000000005</v>
      </c>
      <c r="S239" s="203">
        <v>0</v>
      </c>
      <c r="T239" s="204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205" t="s">
        <v>123</v>
      </c>
      <c r="AT239" s="205" t="s">
        <v>120</v>
      </c>
      <c r="AU239" s="205" t="s">
        <v>109</v>
      </c>
      <c r="AY239" s="16" t="s">
        <v>110</v>
      </c>
      <c r="BE239" s="206">
        <f>IF(N239="základní",J239,0)</f>
        <v>0</v>
      </c>
      <c r="BF239" s="206">
        <f>IF(N239="snížená",J239,0)</f>
        <v>1650.4400000000001</v>
      </c>
      <c r="BG239" s="206">
        <f>IF(N239="zákl. přenesená",J239,0)</f>
        <v>0</v>
      </c>
      <c r="BH239" s="206">
        <f>IF(N239="sníž. přenesená",J239,0)</f>
        <v>0</v>
      </c>
      <c r="BI239" s="206">
        <f>IF(N239="nulová",J239,0)</f>
        <v>0</v>
      </c>
      <c r="BJ239" s="16" t="s">
        <v>109</v>
      </c>
      <c r="BK239" s="206">
        <f>ROUND(I239*H239,2)</f>
        <v>1650.4400000000001</v>
      </c>
      <c r="BL239" s="16" t="s">
        <v>118</v>
      </c>
      <c r="BM239" s="205" t="s">
        <v>660</v>
      </c>
    </row>
    <row r="240" s="2" customFormat="1">
      <c r="A240" s="31"/>
      <c r="B240" s="32"/>
      <c r="C240" s="33"/>
      <c r="D240" s="216" t="s">
        <v>186</v>
      </c>
      <c r="E240" s="33"/>
      <c r="F240" s="217" t="s">
        <v>661</v>
      </c>
      <c r="G240" s="33"/>
      <c r="H240" s="33"/>
      <c r="I240" s="33"/>
      <c r="J240" s="33"/>
      <c r="K240" s="33"/>
      <c r="L240" s="37"/>
      <c r="M240" s="218"/>
      <c r="N240" s="219"/>
      <c r="O240" s="76"/>
      <c r="P240" s="76"/>
      <c r="Q240" s="76"/>
      <c r="R240" s="76"/>
      <c r="S240" s="76"/>
      <c r="T240" s="77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6" t="s">
        <v>186</v>
      </c>
      <c r="AU240" s="16" t="s">
        <v>109</v>
      </c>
    </row>
    <row r="241" s="13" customFormat="1">
      <c r="A241" s="13"/>
      <c r="B241" s="220"/>
      <c r="C241" s="221"/>
      <c r="D241" s="216" t="s">
        <v>629</v>
      </c>
      <c r="E241" s="221"/>
      <c r="F241" s="222" t="s">
        <v>662</v>
      </c>
      <c r="G241" s="221"/>
      <c r="H241" s="223">
        <v>34.100000000000001</v>
      </c>
      <c r="I241" s="221"/>
      <c r="J241" s="221"/>
      <c r="K241" s="221"/>
      <c r="L241" s="224"/>
      <c r="M241" s="225"/>
      <c r="N241" s="226"/>
      <c r="O241" s="226"/>
      <c r="P241" s="226"/>
      <c r="Q241" s="226"/>
      <c r="R241" s="226"/>
      <c r="S241" s="226"/>
      <c r="T241" s="22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8" t="s">
        <v>629</v>
      </c>
      <c r="AU241" s="228" t="s">
        <v>109</v>
      </c>
      <c r="AV241" s="13" t="s">
        <v>109</v>
      </c>
      <c r="AW241" s="13" t="s">
        <v>4</v>
      </c>
      <c r="AX241" s="13" t="s">
        <v>74</v>
      </c>
      <c r="AY241" s="228" t="s">
        <v>110</v>
      </c>
    </row>
    <row r="242" s="2" customFormat="1" ht="16.5" customHeight="1">
      <c r="A242" s="31"/>
      <c r="B242" s="32"/>
      <c r="C242" s="195" t="s">
        <v>641</v>
      </c>
      <c r="D242" s="195" t="s">
        <v>113</v>
      </c>
      <c r="E242" s="196" t="s">
        <v>664</v>
      </c>
      <c r="F242" s="197" t="s">
        <v>665</v>
      </c>
      <c r="G242" s="198" t="s">
        <v>140</v>
      </c>
      <c r="H242" s="199">
        <v>22</v>
      </c>
      <c r="I242" s="200">
        <v>91</v>
      </c>
      <c r="J242" s="200">
        <f>ROUND(I242*H242,2)</f>
        <v>2002</v>
      </c>
      <c r="K242" s="197" t="s">
        <v>117</v>
      </c>
      <c r="L242" s="37"/>
      <c r="M242" s="201" t="s">
        <v>17</v>
      </c>
      <c r="N242" s="202" t="s">
        <v>38</v>
      </c>
      <c r="O242" s="203">
        <v>0.252</v>
      </c>
      <c r="P242" s="203">
        <f>O242*H242</f>
        <v>5.5440000000000005</v>
      </c>
      <c r="Q242" s="203">
        <v>0</v>
      </c>
      <c r="R242" s="203">
        <f>Q242*H242</f>
        <v>0</v>
      </c>
      <c r="S242" s="203">
        <v>0</v>
      </c>
      <c r="T242" s="204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205" t="s">
        <v>118</v>
      </c>
      <c r="AT242" s="205" t="s">
        <v>113</v>
      </c>
      <c r="AU242" s="205" t="s">
        <v>109</v>
      </c>
      <c r="AY242" s="16" t="s">
        <v>110</v>
      </c>
      <c r="BE242" s="206">
        <f>IF(N242="základní",J242,0)</f>
        <v>0</v>
      </c>
      <c r="BF242" s="206">
        <f>IF(N242="snížená",J242,0)</f>
        <v>2002</v>
      </c>
      <c r="BG242" s="206">
        <f>IF(N242="zákl. přenesená",J242,0)</f>
        <v>0</v>
      </c>
      <c r="BH242" s="206">
        <f>IF(N242="sníž. přenesená",J242,0)</f>
        <v>0</v>
      </c>
      <c r="BI242" s="206">
        <f>IF(N242="nulová",J242,0)</f>
        <v>0</v>
      </c>
      <c r="BJ242" s="16" t="s">
        <v>109</v>
      </c>
      <c r="BK242" s="206">
        <f>ROUND(I242*H242,2)</f>
        <v>2002</v>
      </c>
      <c r="BL242" s="16" t="s">
        <v>118</v>
      </c>
      <c r="BM242" s="205" t="s">
        <v>666</v>
      </c>
    </row>
    <row r="243" s="2" customFormat="1" ht="16.5" customHeight="1">
      <c r="A243" s="31"/>
      <c r="B243" s="32"/>
      <c r="C243" s="207" t="s">
        <v>646</v>
      </c>
      <c r="D243" s="207" t="s">
        <v>120</v>
      </c>
      <c r="E243" s="208" t="s">
        <v>668</v>
      </c>
      <c r="F243" s="209" t="s">
        <v>669</v>
      </c>
      <c r="G243" s="210" t="s">
        <v>140</v>
      </c>
      <c r="H243" s="211">
        <v>2</v>
      </c>
      <c r="I243" s="212">
        <v>11.300000000000001</v>
      </c>
      <c r="J243" s="212">
        <f>ROUND(I243*H243,2)</f>
        <v>22.600000000000001</v>
      </c>
      <c r="K243" s="209" t="s">
        <v>117</v>
      </c>
      <c r="L243" s="213"/>
      <c r="M243" s="214" t="s">
        <v>17</v>
      </c>
      <c r="N243" s="215" t="s">
        <v>38</v>
      </c>
      <c r="O243" s="203">
        <v>0</v>
      </c>
      <c r="P243" s="203">
        <f>O243*H243</f>
        <v>0</v>
      </c>
      <c r="Q243" s="203">
        <v>0.00023000000000000001</v>
      </c>
      <c r="R243" s="203">
        <f>Q243*H243</f>
        <v>0.00046000000000000001</v>
      </c>
      <c r="S243" s="203">
        <v>0</v>
      </c>
      <c r="T243" s="204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205" t="s">
        <v>123</v>
      </c>
      <c r="AT243" s="205" t="s">
        <v>120</v>
      </c>
      <c r="AU243" s="205" t="s">
        <v>109</v>
      </c>
      <c r="AY243" s="16" t="s">
        <v>110</v>
      </c>
      <c r="BE243" s="206">
        <f>IF(N243="základní",J243,0)</f>
        <v>0</v>
      </c>
      <c r="BF243" s="206">
        <f>IF(N243="snížená",J243,0)</f>
        <v>22.600000000000001</v>
      </c>
      <c r="BG243" s="206">
        <f>IF(N243="zákl. přenesená",J243,0)</f>
        <v>0</v>
      </c>
      <c r="BH243" s="206">
        <f>IF(N243="sníž. přenesená",J243,0)</f>
        <v>0</v>
      </c>
      <c r="BI243" s="206">
        <f>IF(N243="nulová",J243,0)</f>
        <v>0</v>
      </c>
      <c r="BJ243" s="16" t="s">
        <v>109</v>
      </c>
      <c r="BK243" s="206">
        <f>ROUND(I243*H243,2)</f>
        <v>22.600000000000001</v>
      </c>
      <c r="BL243" s="16" t="s">
        <v>118</v>
      </c>
      <c r="BM243" s="205" t="s">
        <v>670</v>
      </c>
    </row>
    <row r="244" s="2" customFormat="1" ht="21.75" customHeight="1">
      <c r="A244" s="31"/>
      <c r="B244" s="32"/>
      <c r="C244" s="207" t="s">
        <v>651</v>
      </c>
      <c r="D244" s="207" t="s">
        <v>120</v>
      </c>
      <c r="E244" s="208" t="s">
        <v>672</v>
      </c>
      <c r="F244" s="209" t="s">
        <v>673</v>
      </c>
      <c r="G244" s="210" t="s">
        <v>140</v>
      </c>
      <c r="H244" s="211">
        <v>20</v>
      </c>
      <c r="I244" s="212">
        <v>39.200000000000003</v>
      </c>
      <c r="J244" s="212">
        <f>ROUND(I244*H244,2)</f>
        <v>784</v>
      </c>
      <c r="K244" s="209" t="s">
        <v>117</v>
      </c>
      <c r="L244" s="213"/>
      <c r="M244" s="214" t="s">
        <v>17</v>
      </c>
      <c r="N244" s="215" t="s">
        <v>38</v>
      </c>
      <c r="O244" s="203">
        <v>0</v>
      </c>
      <c r="P244" s="203">
        <f>O244*H244</f>
        <v>0</v>
      </c>
      <c r="Q244" s="203">
        <v>0.00069999999999999999</v>
      </c>
      <c r="R244" s="203">
        <f>Q244*H244</f>
        <v>0.014</v>
      </c>
      <c r="S244" s="203">
        <v>0</v>
      </c>
      <c r="T244" s="204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205" t="s">
        <v>123</v>
      </c>
      <c r="AT244" s="205" t="s">
        <v>120</v>
      </c>
      <c r="AU244" s="205" t="s">
        <v>109</v>
      </c>
      <c r="AY244" s="16" t="s">
        <v>110</v>
      </c>
      <c r="BE244" s="206">
        <f>IF(N244="základní",J244,0)</f>
        <v>0</v>
      </c>
      <c r="BF244" s="206">
        <f>IF(N244="snížená",J244,0)</f>
        <v>784</v>
      </c>
      <c r="BG244" s="206">
        <f>IF(N244="zákl. přenesená",J244,0)</f>
        <v>0</v>
      </c>
      <c r="BH244" s="206">
        <f>IF(N244="sníž. přenesená",J244,0)</f>
        <v>0</v>
      </c>
      <c r="BI244" s="206">
        <f>IF(N244="nulová",J244,0)</f>
        <v>0</v>
      </c>
      <c r="BJ244" s="16" t="s">
        <v>109</v>
      </c>
      <c r="BK244" s="206">
        <f>ROUND(I244*H244,2)</f>
        <v>784</v>
      </c>
      <c r="BL244" s="16" t="s">
        <v>118</v>
      </c>
      <c r="BM244" s="205" t="s">
        <v>674</v>
      </c>
    </row>
    <row r="245" s="2" customFormat="1" ht="21.75" customHeight="1">
      <c r="A245" s="31"/>
      <c r="B245" s="32"/>
      <c r="C245" s="195" t="s">
        <v>655</v>
      </c>
      <c r="D245" s="195" t="s">
        <v>113</v>
      </c>
      <c r="E245" s="196" t="s">
        <v>676</v>
      </c>
      <c r="F245" s="197" t="s">
        <v>677</v>
      </c>
      <c r="G245" s="198" t="s">
        <v>140</v>
      </c>
      <c r="H245" s="199">
        <v>32</v>
      </c>
      <c r="I245" s="200">
        <v>127</v>
      </c>
      <c r="J245" s="200">
        <f>ROUND(I245*H245,2)</f>
        <v>4064</v>
      </c>
      <c r="K245" s="197" t="s">
        <v>117</v>
      </c>
      <c r="L245" s="37"/>
      <c r="M245" s="201" t="s">
        <v>17</v>
      </c>
      <c r="N245" s="202" t="s">
        <v>38</v>
      </c>
      <c r="O245" s="203">
        <v>0.35199999999999998</v>
      </c>
      <c r="P245" s="203">
        <f>O245*H245</f>
        <v>11.263999999999999</v>
      </c>
      <c r="Q245" s="203">
        <v>0</v>
      </c>
      <c r="R245" s="203">
        <f>Q245*H245</f>
        <v>0</v>
      </c>
      <c r="S245" s="203">
        <v>0</v>
      </c>
      <c r="T245" s="204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205" t="s">
        <v>118</v>
      </c>
      <c r="AT245" s="205" t="s">
        <v>113</v>
      </c>
      <c r="AU245" s="205" t="s">
        <v>109</v>
      </c>
      <c r="AY245" s="16" t="s">
        <v>110</v>
      </c>
      <c r="BE245" s="206">
        <f>IF(N245="základní",J245,0)</f>
        <v>0</v>
      </c>
      <c r="BF245" s="206">
        <f>IF(N245="snížená",J245,0)</f>
        <v>4064</v>
      </c>
      <c r="BG245" s="206">
        <f>IF(N245="zákl. přenesená",J245,0)</f>
        <v>0</v>
      </c>
      <c r="BH245" s="206">
        <f>IF(N245="sníž. přenesená",J245,0)</f>
        <v>0</v>
      </c>
      <c r="BI245" s="206">
        <f>IF(N245="nulová",J245,0)</f>
        <v>0</v>
      </c>
      <c r="BJ245" s="16" t="s">
        <v>109</v>
      </c>
      <c r="BK245" s="206">
        <f>ROUND(I245*H245,2)</f>
        <v>4064</v>
      </c>
      <c r="BL245" s="16" t="s">
        <v>118</v>
      </c>
      <c r="BM245" s="205" t="s">
        <v>678</v>
      </c>
    </row>
    <row r="246" s="2" customFormat="1" ht="16.5" customHeight="1">
      <c r="A246" s="31"/>
      <c r="B246" s="32"/>
      <c r="C246" s="207" t="s">
        <v>657</v>
      </c>
      <c r="D246" s="207" t="s">
        <v>120</v>
      </c>
      <c r="E246" s="208" t="s">
        <v>680</v>
      </c>
      <c r="F246" s="209" t="s">
        <v>681</v>
      </c>
      <c r="G246" s="210" t="s">
        <v>140</v>
      </c>
      <c r="H246" s="211">
        <v>15</v>
      </c>
      <c r="I246" s="212">
        <v>25.899999999999999</v>
      </c>
      <c r="J246" s="212">
        <f>ROUND(I246*H246,2)</f>
        <v>388.5</v>
      </c>
      <c r="K246" s="209" t="s">
        <v>117</v>
      </c>
      <c r="L246" s="213"/>
      <c r="M246" s="214" t="s">
        <v>17</v>
      </c>
      <c r="N246" s="215" t="s">
        <v>38</v>
      </c>
      <c r="O246" s="203">
        <v>0</v>
      </c>
      <c r="P246" s="203">
        <f>O246*H246</f>
        <v>0</v>
      </c>
      <c r="Q246" s="203">
        <v>0.00016000000000000001</v>
      </c>
      <c r="R246" s="203">
        <f>Q246*H246</f>
        <v>0.0024000000000000002</v>
      </c>
      <c r="S246" s="203">
        <v>0</v>
      </c>
      <c r="T246" s="204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205" t="s">
        <v>123</v>
      </c>
      <c r="AT246" s="205" t="s">
        <v>120</v>
      </c>
      <c r="AU246" s="205" t="s">
        <v>109</v>
      </c>
      <c r="AY246" s="16" t="s">
        <v>110</v>
      </c>
      <c r="BE246" s="206">
        <f>IF(N246="základní",J246,0)</f>
        <v>0</v>
      </c>
      <c r="BF246" s="206">
        <f>IF(N246="snížená",J246,0)</f>
        <v>388.5</v>
      </c>
      <c r="BG246" s="206">
        <f>IF(N246="zákl. přenesená",J246,0)</f>
        <v>0</v>
      </c>
      <c r="BH246" s="206">
        <f>IF(N246="sníž. přenesená",J246,0)</f>
        <v>0</v>
      </c>
      <c r="BI246" s="206">
        <f>IF(N246="nulová",J246,0)</f>
        <v>0</v>
      </c>
      <c r="BJ246" s="16" t="s">
        <v>109</v>
      </c>
      <c r="BK246" s="206">
        <f>ROUND(I246*H246,2)</f>
        <v>388.5</v>
      </c>
      <c r="BL246" s="16" t="s">
        <v>118</v>
      </c>
      <c r="BM246" s="205" t="s">
        <v>682</v>
      </c>
    </row>
    <row r="247" s="2" customFormat="1" ht="16.5" customHeight="1">
      <c r="A247" s="31"/>
      <c r="B247" s="32"/>
      <c r="C247" s="207" t="s">
        <v>663</v>
      </c>
      <c r="D247" s="207" t="s">
        <v>120</v>
      </c>
      <c r="E247" s="208" t="s">
        <v>684</v>
      </c>
      <c r="F247" s="209" t="s">
        <v>685</v>
      </c>
      <c r="G247" s="210" t="s">
        <v>140</v>
      </c>
      <c r="H247" s="211">
        <v>5</v>
      </c>
      <c r="I247" s="212">
        <v>18.800000000000001</v>
      </c>
      <c r="J247" s="212">
        <f>ROUND(I247*H247,2)</f>
        <v>94</v>
      </c>
      <c r="K247" s="209" t="s">
        <v>117</v>
      </c>
      <c r="L247" s="213"/>
      <c r="M247" s="214" t="s">
        <v>17</v>
      </c>
      <c r="N247" s="215" t="s">
        <v>38</v>
      </c>
      <c r="O247" s="203">
        <v>0</v>
      </c>
      <c r="P247" s="203">
        <f>O247*H247</f>
        <v>0</v>
      </c>
      <c r="Q247" s="203">
        <v>0.00012999999999999999</v>
      </c>
      <c r="R247" s="203">
        <f>Q247*H247</f>
        <v>0.00064999999999999997</v>
      </c>
      <c r="S247" s="203">
        <v>0</v>
      </c>
      <c r="T247" s="204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205" t="s">
        <v>123</v>
      </c>
      <c r="AT247" s="205" t="s">
        <v>120</v>
      </c>
      <c r="AU247" s="205" t="s">
        <v>109</v>
      </c>
      <c r="AY247" s="16" t="s">
        <v>110</v>
      </c>
      <c r="BE247" s="206">
        <f>IF(N247="základní",J247,0)</f>
        <v>0</v>
      </c>
      <c r="BF247" s="206">
        <f>IF(N247="snížená",J247,0)</f>
        <v>94</v>
      </c>
      <c r="BG247" s="206">
        <f>IF(N247="zákl. přenesená",J247,0)</f>
        <v>0</v>
      </c>
      <c r="BH247" s="206">
        <f>IF(N247="sníž. přenesená",J247,0)</f>
        <v>0</v>
      </c>
      <c r="BI247" s="206">
        <f>IF(N247="nulová",J247,0)</f>
        <v>0</v>
      </c>
      <c r="BJ247" s="16" t="s">
        <v>109</v>
      </c>
      <c r="BK247" s="206">
        <f>ROUND(I247*H247,2)</f>
        <v>94</v>
      </c>
      <c r="BL247" s="16" t="s">
        <v>118</v>
      </c>
      <c r="BM247" s="205" t="s">
        <v>686</v>
      </c>
    </row>
    <row r="248" s="2" customFormat="1" ht="16.5" customHeight="1">
      <c r="A248" s="31"/>
      <c r="B248" s="32"/>
      <c r="C248" s="207" t="s">
        <v>667</v>
      </c>
      <c r="D248" s="207" t="s">
        <v>120</v>
      </c>
      <c r="E248" s="208" t="s">
        <v>688</v>
      </c>
      <c r="F248" s="209" t="s">
        <v>689</v>
      </c>
      <c r="G248" s="210" t="s">
        <v>140</v>
      </c>
      <c r="H248" s="211">
        <v>5</v>
      </c>
      <c r="I248" s="212">
        <v>13.9</v>
      </c>
      <c r="J248" s="212">
        <f>ROUND(I248*H248,2)</f>
        <v>69.5</v>
      </c>
      <c r="K248" s="209" t="s">
        <v>117</v>
      </c>
      <c r="L248" s="213"/>
      <c r="M248" s="214" t="s">
        <v>17</v>
      </c>
      <c r="N248" s="215" t="s">
        <v>38</v>
      </c>
      <c r="O248" s="203">
        <v>0</v>
      </c>
      <c r="P248" s="203">
        <f>O248*H248</f>
        <v>0</v>
      </c>
      <c r="Q248" s="203">
        <v>0.00016000000000000001</v>
      </c>
      <c r="R248" s="203">
        <f>Q248*H248</f>
        <v>0.00080000000000000004</v>
      </c>
      <c r="S248" s="203">
        <v>0</v>
      </c>
      <c r="T248" s="204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205" t="s">
        <v>123</v>
      </c>
      <c r="AT248" s="205" t="s">
        <v>120</v>
      </c>
      <c r="AU248" s="205" t="s">
        <v>109</v>
      </c>
      <c r="AY248" s="16" t="s">
        <v>110</v>
      </c>
      <c r="BE248" s="206">
        <f>IF(N248="základní",J248,0)</f>
        <v>0</v>
      </c>
      <c r="BF248" s="206">
        <f>IF(N248="snížená",J248,0)</f>
        <v>69.5</v>
      </c>
      <c r="BG248" s="206">
        <f>IF(N248="zákl. přenesená",J248,0)</f>
        <v>0</v>
      </c>
      <c r="BH248" s="206">
        <f>IF(N248="sníž. přenesená",J248,0)</f>
        <v>0</v>
      </c>
      <c r="BI248" s="206">
        <f>IF(N248="nulová",J248,0)</f>
        <v>0</v>
      </c>
      <c r="BJ248" s="16" t="s">
        <v>109</v>
      </c>
      <c r="BK248" s="206">
        <f>ROUND(I248*H248,2)</f>
        <v>69.5</v>
      </c>
      <c r="BL248" s="16" t="s">
        <v>118</v>
      </c>
      <c r="BM248" s="205" t="s">
        <v>690</v>
      </c>
    </row>
    <row r="249" s="2" customFormat="1" ht="16.5" customHeight="1">
      <c r="A249" s="31"/>
      <c r="B249" s="32"/>
      <c r="C249" s="207" t="s">
        <v>671</v>
      </c>
      <c r="D249" s="207" t="s">
        <v>120</v>
      </c>
      <c r="E249" s="208" t="s">
        <v>692</v>
      </c>
      <c r="F249" s="209" t="s">
        <v>693</v>
      </c>
      <c r="G249" s="210" t="s">
        <v>140</v>
      </c>
      <c r="H249" s="211">
        <v>7</v>
      </c>
      <c r="I249" s="212">
        <v>33.399999999999999</v>
      </c>
      <c r="J249" s="212">
        <f>ROUND(I249*H249,2)</f>
        <v>233.80000000000001</v>
      </c>
      <c r="K249" s="209" t="s">
        <v>117</v>
      </c>
      <c r="L249" s="213"/>
      <c r="M249" s="214" t="s">
        <v>17</v>
      </c>
      <c r="N249" s="215" t="s">
        <v>38</v>
      </c>
      <c r="O249" s="203">
        <v>0</v>
      </c>
      <c r="P249" s="203">
        <f>O249*H249</f>
        <v>0</v>
      </c>
      <c r="Q249" s="203">
        <v>0.00020000000000000001</v>
      </c>
      <c r="R249" s="203">
        <f>Q249*H249</f>
        <v>0.0014</v>
      </c>
      <c r="S249" s="203">
        <v>0</v>
      </c>
      <c r="T249" s="204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205" t="s">
        <v>123</v>
      </c>
      <c r="AT249" s="205" t="s">
        <v>120</v>
      </c>
      <c r="AU249" s="205" t="s">
        <v>109</v>
      </c>
      <c r="AY249" s="16" t="s">
        <v>110</v>
      </c>
      <c r="BE249" s="206">
        <f>IF(N249="základní",J249,0)</f>
        <v>0</v>
      </c>
      <c r="BF249" s="206">
        <f>IF(N249="snížená",J249,0)</f>
        <v>233.80000000000001</v>
      </c>
      <c r="BG249" s="206">
        <f>IF(N249="zákl. přenesená",J249,0)</f>
        <v>0</v>
      </c>
      <c r="BH249" s="206">
        <f>IF(N249="sníž. přenesená",J249,0)</f>
        <v>0</v>
      </c>
      <c r="BI249" s="206">
        <f>IF(N249="nulová",J249,0)</f>
        <v>0</v>
      </c>
      <c r="BJ249" s="16" t="s">
        <v>109</v>
      </c>
      <c r="BK249" s="206">
        <f>ROUND(I249*H249,2)</f>
        <v>233.80000000000001</v>
      </c>
      <c r="BL249" s="16" t="s">
        <v>118</v>
      </c>
      <c r="BM249" s="205" t="s">
        <v>694</v>
      </c>
    </row>
    <row r="250" s="2" customFormat="1" ht="21.75" customHeight="1">
      <c r="A250" s="31"/>
      <c r="B250" s="32"/>
      <c r="C250" s="195" t="s">
        <v>675</v>
      </c>
      <c r="D250" s="195" t="s">
        <v>113</v>
      </c>
      <c r="E250" s="196" t="s">
        <v>696</v>
      </c>
      <c r="F250" s="197" t="s">
        <v>697</v>
      </c>
      <c r="G250" s="198" t="s">
        <v>140</v>
      </c>
      <c r="H250" s="199">
        <v>7</v>
      </c>
      <c r="I250" s="200">
        <v>315</v>
      </c>
      <c r="J250" s="200">
        <f>ROUND(I250*H250,2)</f>
        <v>2205</v>
      </c>
      <c r="K250" s="197" t="s">
        <v>117</v>
      </c>
      <c r="L250" s="37"/>
      <c r="M250" s="201" t="s">
        <v>17</v>
      </c>
      <c r="N250" s="202" t="s">
        <v>38</v>
      </c>
      <c r="O250" s="203">
        <v>0.871</v>
      </c>
      <c r="P250" s="203">
        <f>O250*H250</f>
        <v>6.0969999999999995</v>
      </c>
      <c r="Q250" s="203">
        <v>0</v>
      </c>
      <c r="R250" s="203">
        <f>Q250*H250</f>
        <v>0</v>
      </c>
      <c r="S250" s="203">
        <v>0</v>
      </c>
      <c r="T250" s="204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205" t="s">
        <v>118</v>
      </c>
      <c r="AT250" s="205" t="s">
        <v>113</v>
      </c>
      <c r="AU250" s="205" t="s">
        <v>109</v>
      </c>
      <c r="AY250" s="16" t="s">
        <v>110</v>
      </c>
      <c r="BE250" s="206">
        <f>IF(N250="základní",J250,0)</f>
        <v>0</v>
      </c>
      <c r="BF250" s="206">
        <f>IF(N250="snížená",J250,0)</f>
        <v>2205</v>
      </c>
      <c r="BG250" s="206">
        <f>IF(N250="zákl. přenesená",J250,0)</f>
        <v>0</v>
      </c>
      <c r="BH250" s="206">
        <f>IF(N250="sníž. přenesená",J250,0)</f>
        <v>0</v>
      </c>
      <c r="BI250" s="206">
        <f>IF(N250="nulová",J250,0)</f>
        <v>0</v>
      </c>
      <c r="BJ250" s="16" t="s">
        <v>109</v>
      </c>
      <c r="BK250" s="206">
        <f>ROUND(I250*H250,2)</f>
        <v>2205</v>
      </c>
      <c r="BL250" s="16" t="s">
        <v>118</v>
      </c>
      <c r="BM250" s="205" t="s">
        <v>698</v>
      </c>
    </row>
    <row r="251" s="2" customFormat="1" ht="16.5" customHeight="1">
      <c r="A251" s="31"/>
      <c r="B251" s="32"/>
      <c r="C251" s="207" t="s">
        <v>679</v>
      </c>
      <c r="D251" s="207" t="s">
        <v>120</v>
      </c>
      <c r="E251" s="208" t="s">
        <v>700</v>
      </c>
      <c r="F251" s="209" t="s">
        <v>701</v>
      </c>
      <c r="G251" s="210" t="s">
        <v>140</v>
      </c>
      <c r="H251" s="211">
        <v>7</v>
      </c>
      <c r="I251" s="212">
        <v>189</v>
      </c>
      <c r="J251" s="212">
        <f>ROUND(I251*H251,2)</f>
        <v>1323</v>
      </c>
      <c r="K251" s="209" t="s">
        <v>117</v>
      </c>
      <c r="L251" s="213"/>
      <c r="M251" s="214" t="s">
        <v>17</v>
      </c>
      <c r="N251" s="215" t="s">
        <v>38</v>
      </c>
      <c r="O251" s="203">
        <v>0</v>
      </c>
      <c r="P251" s="203">
        <f>O251*H251</f>
        <v>0</v>
      </c>
      <c r="Q251" s="203">
        <v>0.0041999999999999997</v>
      </c>
      <c r="R251" s="203">
        <f>Q251*H251</f>
        <v>0.029399999999999999</v>
      </c>
      <c r="S251" s="203">
        <v>0</v>
      </c>
      <c r="T251" s="204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205" t="s">
        <v>123</v>
      </c>
      <c r="AT251" s="205" t="s">
        <v>120</v>
      </c>
      <c r="AU251" s="205" t="s">
        <v>109</v>
      </c>
      <c r="AY251" s="16" t="s">
        <v>110</v>
      </c>
      <c r="BE251" s="206">
        <f>IF(N251="základní",J251,0)</f>
        <v>0</v>
      </c>
      <c r="BF251" s="206">
        <f>IF(N251="snížená",J251,0)</f>
        <v>1323</v>
      </c>
      <c r="BG251" s="206">
        <f>IF(N251="zákl. přenesená",J251,0)</f>
        <v>0</v>
      </c>
      <c r="BH251" s="206">
        <f>IF(N251="sníž. přenesená",J251,0)</f>
        <v>0</v>
      </c>
      <c r="BI251" s="206">
        <f>IF(N251="nulová",J251,0)</f>
        <v>0</v>
      </c>
      <c r="BJ251" s="16" t="s">
        <v>109</v>
      </c>
      <c r="BK251" s="206">
        <f>ROUND(I251*H251,2)</f>
        <v>1323</v>
      </c>
      <c r="BL251" s="16" t="s">
        <v>118</v>
      </c>
      <c r="BM251" s="205" t="s">
        <v>702</v>
      </c>
    </row>
    <row r="252" s="2" customFormat="1" ht="16.5" customHeight="1">
      <c r="A252" s="31"/>
      <c r="B252" s="32"/>
      <c r="C252" s="207" t="s">
        <v>683</v>
      </c>
      <c r="D252" s="207" t="s">
        <v>120</v>
      </c>
      <c r="E252" s="208" t="s">
        <v>704</v>
      </c>
      <c r="F252" s="209" t="s">
        <v>705</v>
      </c>
      <c r="G252" s="210" t="s">
        <v>140</v>
      </c>
      <c r="H252" s="211">
        <v>14</v>
      </c>
      <c r="I252" s="212">
        <v>189</v>
      </c>
      <c r="J252" s="212">
        <f>ROUND(I252*H252,2)</f>
        <v>2646</v>
      </c>
      <c r="K252" s="209" t="s">
        <v>17</v>
      </c>
      <c r="L252" s="213"/>
      <c r="M252" s="214" t="s">
        <v>17</v>
      </c>
      <c r="N252" s="215" t="s">
        <v>38</v>
      </c>
      <c r="O252" s="203">
        <v>0</v>
      </c>
      <c r="P252" s="203">
        <f>O252*H252</f>
        <v>0</v>
      </c>
      <c r="Q252" s="203">
        <v>0.0041999999999999997</v>
      </c>
      <c r="R252" s="203">
        <f>Q252*H252</f>
        <v>0.058799999999999998</v>
      </c>
      <c r="S252" s="203">
        <v>0</v>
      </c>
      <c r="T252" s="204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205" t="s">
        <v>123</v>
      </c>
      <c r="AT252" s="205" t="s">
        <v>120</v>
      </c>
      <c r="AU252" s="205" t="s">
        <v>109</v>
      </c>
      <c r="AY252" s="16" t="s">
        <v>110</v>
      </c>
      <c r="BE252" s="206">
        <f>IF(N252="základní",J252,0)</f>
        <v>0</v>
      </c>
      <c r="BF252" s="206">
        <f>IF(N252="snížená",J252,0)</f>
        <v>2646</v>
      </c>
      <c r="BG252" s="206">
        <f>IF(N252="zákl. přenesená",J252,0)</f>
        <v>0</v>
      </c>
      <c r="BH252" s="206">
        <f>IF(N252="sníž. přenesená",J252,0)</f>
        <v>0</v>
      </c>
      <c r="BI252" s="206">
        <f>IF(N252="nulová",J252,0)</f>
        <v>0</v>
      </c>
      <c r="BJ252" s="16" t="s">
        <v>109</v>
      </c>
      <c r="BK252" s="206">
        <f>ROUND(I252*H252,2)</f>
        <v>2646</v>
      </c>
      <c r="BL252" s="16" t="s">
        <v>118</v>
      </c>
      <c r="BM252" s="205" t="s">
        <v>706</v>
      </c>
    </row>
    <row r="253" s="2" customFormat="1" ht="21.75" customHeight="1">
      <c r="A253" s="31"/>
      <c r="B253" s="32"/>
      <c r="C253" s="195" t="s">
        <v>687</v>
      </c>
      <c r="D253" s="195" t="s">
        <v>113</v>
      </c>
      <c r="E253" s="196" t="s">
        <v>708</v>
      </c>
      <c r="F253" s="197" t="s">
        <v>709</v>
      </c>
      <c r="G253" s="198" t="s">
        <v>140</v>
      </c>
      <c r="H253" s="199">
        <v>7</v>
      </c>
      <c r="I253" s="200">
        <v>65</v>
      </c>
      <c r="J253" s="200">
        <f>ROUND(I253*H253,2)</f>
        <v>455</v>
      </c>
      <c r="K253" s="197" t="s">
        <v>117</v>
      </c>
      <c r="L253" s="37"/>
      <c r="M253" s="201" t="s">
        <v>17</v>
      </c>
      <c r="N253" s="202" t="s">
        <v>38</v>
      </c>
      <c r="O253" s="203">
        <v>0.17999999999999999</v>
      </c>
      <c r="P253" s="203">
        <f>O253*H253</f>
        <v>1.26</v>
      </c>
      <c r="Q253" s="203">
        <v>0</v>
      </c>
      <c r="R253" s="203">
        <f>Q253*H253</f>
        <v>0</v>
      </c>
      <c r="S253" s="203">
        <v>0</v>
      </c>
      <c r="T253" s="204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205" t="s">
        <v>118</v>
      </c>
      <c r="AT253" s="205" t="s">
        <v>113</v>
      </c>
      <c r="AU253" s="205" t="s">
        <v>109</v>
      </c>
      <c r="AY253" s="16" t="s">
        <v>110</v>
      </c>
      <c r="BE253" s="206">
        <f>IF(N253="základní",J253,0)</f>
        <v>0</v>
      </c>
      <c r="BF253" s="206">
        <f>IF(N253="snížená",J253,0)</f>
        <v>455</v>
      </c>
      <c r="BG253" s="206">
        <f>IF(N253="zákl. přenesená",J253,0)</f>
        <v>0</v>
      </c>
      <c r="BH253" s="206">
        <f>IF(N253="sníž. přenesená",J253,0)</f>
        <v>0</v>
      </c>
      <c r="BI253" s="206">
        <f>IF(N253="nulová",J253,0)</f>
        <v>0</v>
      </c>
      <c r="BJ253" s="16" t="s">
        <v>109</v>
      </c>
      <c r="BK253" s="206">
        <f>ROUND(I253*H253,2)</f>
        <v>455</v>
      </c>
      <c r="BL253" s="16" t="s">
        <v>118</v>
      </c>
      <c r="BM253" s="205" t="s">
        <v>710</v>
      </c>
    </row>
    <row r="254" s="2" customFormat="1" ht="16.5" customHeight="1">
      <c r="A254" s="31"/>
      <c r="B254" s="32"/>
      <c r="C254" s="207" t="s">
        <v>691</v>
      </c>
      <c r="D254" s="207" t="s">
        <v>120</v>
      </c>
      <c r="E254" s="208" t="s">
        <v>712</v>
      </c>
      <c r="F254" s="209" t="s">
        <v>713</v>
      </c>
      <c r="G254" s="210" t="s">
        <v>140</v>
      </c>
      <c r="H254" s="211">
        <v>7</v>
      </c>
      <c r="I254" s="212">
        <v>3.1499999999999999</v>
      </c>
      <c r="J254" s="212">
        <f>ROUND(I254*H254,2)</f>
        <v>22.050000000000001</v>
      </c>
      <c r="K254" s="209" t="s">
        <v>297</v>
      </c>
      <c r="L254" s="213"/>
      <c r="M254" s="214" t="s">
        <v>17</v>
      </c>
      <c r="N254" s="215" t="s">
        <v>38</v>
      </c>
      <c r="O254" s="203">
        <v>0</v>
      </c>
      <c r="P254" s="203">
        <f>O254*H254</f>
        <v>0</v>
      </c>
      <c r="Q254" s="203">
        <v>9.9999999999999995E-07</v>
      </c>
      <c r="R254" s="203">
        <f>Q254*H254</f>
        <v>6.9999999999999999E-06</v>
      </c>
      <c r="S254" s="203">
        <v>0</v>
      </c>
      <c r="T254" s="204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205" t="s">
        <v>123</v>
      </c>
      <c r="AT254" s="205" t="s">
        <v>120</v>
      </c>
      <c r="AU254" s="205" t="s">
        <v>109</v>
      </c>
      <c r="AY254" s="16" t="s">
        <v>110</v>
      </c>
      <c r="BE254" s="206">
        <f>IF(N254="základní",J254,0)</f>
        <v>0</v>
      </c>
      <c r="BF254" s="206">
        <f>IF(N254="snížená",J254,0)</f>
        <v>22.050000000000001</v>
      </c>
      <c r="BG254" s="206">
        <f>IF(N254="zákl. přenesená",J254,0)</f>
        <v>0</v>
      </c>
      <c r="BH254" s="206">
        <f>IF(N254="sníž. přenesená",J254,0)</f>
        <v>0</v>
      </c>
      <c r="BI254" s="206">
        <f>IF(N254="nulová",J254,0)</f>
        <v>0</v>
      </c>
      <c r="BJ254" s="16" t="s">
        <v>109</v>
      </c>
      <c r="BK254" s="206">
        <f>ROUND(I254*H254,2)</f>
        <v>22.050000000000001</v>
      </c>
      <c r="BL254" s="16" t="s">
        <v>118</v>
      </c>
      <c r="BM254" s="205" t="s">
        <v>714</v>
      </c>
    </row>
    <row r="255" s="2" customFormat="1" ht="21.75" customHeight="1">
      <c r="A255" s="31"/>
      <c r="B255" s="32"/>
      <c r="C255" s="195" t="s">
        <v>695</v>
      </c>
      <c r="D255" s="195" t="s">
        <v>113</v>
      </c>
      <c r="E255" s="196" t="s">
        <v>716</v>
      </c>
      <c r="F255" s="197" t="s">
        <v>717</v>
      </c>
      <c r="G255" s="198" t="s">
        <v>140</v>
      </c>
      <c r="H255" s="199">
        <v>13</v>
      </c>
      <c r="I255" s="200">
        <v>482</v>
      </c>
      <c r="J255" s="200">
        <f>ROUND(I255*H255,2)</f>
        <v>6266</v>
      </c>
      <c r="K255" s="197" t="s">
        <v>117</v>
      </c>
      <c r="L255" s="37"/>
      <c r="M255" s="201" t="s">
        <v>17</v>
      </c>
      <c r="N255" s="202" t="s">
        <v>38</v>
      </c>
      <c r="O255" s="203">
        <v>1.335</v>
      </c>
      <c r="P255" s="203">
        <f>O255*H255</f>
        <v>17.355</v>
      </c>
      <c r="Q255" s="203">
        <v>0</v>
      </c>
      <c r="R255" s="203">
        <f>Q255*H255</f>
        <v>0</v>
      </c>
      <c r="S255" s="203">
        <v>0</v>
      </c>
      <c r="T255" s="204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205" t="s">
        <v>118</v>
      </c>
      <c r="AT255" s="205" t="s">
        <v>113</v>
      </c>
      <c r="AU255" s="205" t="s">
        <v>109</v>
      </c>
      <c r="AY255" s="16" t="s">
        <v>110</v>
      </c>
      <c r="BE255" s="206">
        <f>IF(N255="základní",J255,0)</f>
        <v>0</v>
      </c>
      <c r="BF255" s="206">
        <f>IF(N255="snížená",J255,0)</f>
        <v>6266</v>
      </c>
      <c r="BG255" s="206">
        <f>IF(N255="zákl. přenesená",J255,0)</f>
        <v>0</v>
      </c>
      <c r="BH255" s="206">
        <f>IF(N255="sníž. přenesená",J255,0)</f>
        <v>0</v>
      </c>
      <c r="BI255" s="206">
        <f>IF(N255="nulová",J255,0)</f>
        <v>0</v>
      </c>
      <c r="BJ255" s="16" t="s">
        <v>109</v>
      </c>
      <c r="BK255" s="206">
        <f>ROUND(I255*H255,2)</f>
        <v>6266</v>
      </c>
      <c r="BL255" s="16" t="s">
        <v>118</v>
      </c>
      <c r="BM255" s="205" t="s">
        <v>718</v>
      </c>
    </row>
    <row r="256" s="2" customFormat="1" ht="16.5" customHeight="1">
      <c r="A256" s="31"/>
      <c r="B256" s="32"/>
      <c r="C256" s="207" t="s">
        <v>699</v>
      </c>
      <c r="D256" s="207" t="s">
        <v>120</v>
      </c>
      <c r="E256" s="208" t="s">
        <v>720</v>
      </c>
      <c r="F256" s="209" t="s">
        <v>721</v>
      </c>
      <c r="G256" s="210" t="s">
        <v>140</v>
      </c>
      <c r="H256" s="211">
        <v>13</v>
      </c>
      <c r="I256" s="212">
        <v>37</v>
      </c>
      <c r="J256" s="212">
        <f>ROUND(I256*H256,2)</f>
        <v>481</v>
      </c>
      <c r="K256" s="209" t="s">
        <v>117</v>
      </c>
      <c r="L256" s="213"/>
      <c r="M256" s="214" t="s">
        <v>17</v>
      </c>
      <c r="N256" s="215" t="s">
        <v>38</v>
      </c>
      <c r="O256" s="203">
        <v>0</v>
      </c>
      <c r="P256" s="203">
        <f>O256*H256</f>
        <v>0</v>
      </c>
      <c r="Q256" s="203">
        <v>0.00042999999999999999</v>
      </c>
      <c r="R256" s="203">
        <f>Q256*H256</f>
        <v>0.0055899999999999995</v>
      </c>
      <c r="S256" s="203">
        <v>0</v>
      </c>
      <c r="T256" s="204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205" t="s">
        <v>123</v>
      </c>
      <c r="AT256" s="205" t="s">
        <v>120</v>
      </c>
      <c r="AU256" s="205" t="s">
        <v>109</v>
      </c>
      <c r="AY256" s="16" t="s">
        <v>110</v>
      </c>
      <c r="BE256" s="206">
        <f>IF(N256="základní",J256,0)</f>
        <v>0</v>
      </c>
      <c r="BF256" s="206">
        <f>IF(N256="snížená",J256,0)</f>
        <v>481</v>
      </c>
      <c r="BG256" s="206">
        <f>IF(N256="zákl. přenesená",J256,0)</f>
        <v>0</v>
      </c>
      <c r="BH256" s="206">
        <f>IF(N256="sníž. přenesená",J256,0)</f>
        <v>0</v>
      </c>
      <c r="BI256" s="206">
        <f>IF(N256="nulová",J256,0)</f>
        <v>0</v>
      </c>
      <c r="BJ256" s="16" t="s">
        <v>109</v>
      </c>
      <c r="BK256" s="206">
        <f>ROUND(I256*H256,2)</f>
        <v>481</v>
      </c>
      <c r="BL256" s="16" t="s">
        <v>118</v>
      </c>
      <c r="BM256" s="205" t="s">
        <v>722</v>
      </c>
    </row>
    <row r="257" s="2" customFormat="1" ht="16.5" customHeight="1">
      <c r="A257" s="31"/>
      <c r="B257" s="32"/>
      <c r="C257" s="207" t="s">
        <v>703</v>
      </c>
      <c r="D257" s="207" t="s">
        <v>120</v>
      </c>
      <c r="E257" s="208" t="s">
        <v>724</v>
      </c>
      <c r="F257" s="209" t="s">
        <v>725</v>
      </c>
      <c r="G257" s="210" t="s">
        <v>284</v>
      </c>
      <c r="H257" s="211">
        <v>12</v>
      </c>
      <c r="I257" s="212">
        <v>185</v>
      </c>
      <c r="J257" s="212">
        <f>ROUND(I257*H257,2)</f>
        <v>2220</v>
      </c>
      <c r="K257" s="209" t="s">
        <v>17</v>
      </c>
      <c r="L257" s="213"/>
      <c r="M257" s="214" t="s">
        <v>17</v>
      </c>
      <c r="N257" s="215" t="s">
        <v>38</v>
      </c>
      <c r="O257" s="203">
        <v>0</v>
      </c>
      <c r="P257" s="203">
        <f>O257*H257</f>
        <v>0</v>
      </c>
      <c r="Q257" s="203">
        <v>0</v>
      </c>
      <c r="R257" s="203">
        <f>Q257*H257</f>
        <v>0</v>
      </c>
      <c r="S257" s="203">
        <v>0</v>
      </c>
      <c r="T257" s="204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205" t="s">
        <v>123</v>
      </c>
      <c r="AT257" s="205" t="s">
        <v>120</v>
      </c>
      <c r="AU257" s="205" t="s">
        <v>109</v>
      </c>
      <c r="AY257" s="16" t="s">
        <v>110</v>
      </c>
      <c r="BE257" s="206">
        <f>IF(N257="základní",J257,0)</f>
        <v>0</v>
      </c>
      <c r="BF257" s="206">
        <f>IF(N257="snížená",J257,0)</f>
        <v>2220</v>
      </c>
      <c r="BG257" s="206">
        <f>IF(N257="zákl. přenesená",J257,0)</f>
        <v>0</v>
      </c>
      <c r="BH257" s="206">
        <f>IF(N257="sníž. přenesená",J257,0)</f>
        <v>0</v>
      </c>
      <c r="BI257" s="206">
        <f>IF(N257="nulová",J257,0)</f>
        <v>0</v>
      </c>
      <c r="BJ257" s="16" t="s">
        <v>109</v>
      </c>
      <c r="BK257" s="206">
        <f>ROUND(I257*H257,2)</f>
        <v>2220</v>
      </c>
      <c r="BL257" s="16" t="s">
        <v>118</v>
      </c>
      <c r="BM257" s="205" t="s">
        <v>726</v>
      </c>
    </row>
    <row r="258" s="2" customFormat="1" ht="16.5" customHeight="1">
      <c r="A258" s="31"/>
      <c r="B258" s="32"/>
      <c r="C258" s="207" t="s">
        <v>707</v>
      </c>
      <c r="D258" s="207" t="s">
        <v>120</v>
      </c>
      <c r="E258" s="208" t="s">
        <v>728</v>
      </c>
      <c r="F258" s="209" t="s">
        <v>729</v>
      </c>
      <c r="G258" s="210" t="s">
        <v>284</v>
      </c>
      <c r="H258" s="211">
        <v>1</v>
      </c>
      <c r="I258" s="212">
        <v>725</v>
      </c>
      <c r="J258" s="212">
        <f>ROUND(I258*H258,2)</f>
        <v>725</v>
      </c>
      <c r="K258" s="209" t="s">
        <v>17</v>
      </c>
      <c r="L258" s="213"/>
      <c r="M258" s="214" t="s">
        <v>17</v>
      </c>
      <c r="N258" s="215" t="s">
        <v>38</v>
      </c>
      <c r="O258" s="203">
        <v>0</v>
      </c>
      <c r="P258" s="203">
        <f>O258*H258</f>
        <v>0</v>
      </c>
      <c r="Q258" s="203">
        <v>0</v>
      </c>
      <c r="R258" s="203">
        <f>Q258*H258</f>
        <v>0</v>
      </c>
      <c r="S258" s="203">
        <v>0</v>
      </c>
      <c r="T258" s="204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205" t="s">
        <v>123</v>
      </c>
      <c r="AT258" s="205" t="s">
        <v>120</v>
      </c>
      <c r="AU258" s="205" t="s">
        <v>109</v>
      </c>
      <c r="AY258" s="16" t="s">
        <v>110</v>
      </c>
      <c r="BE258" s="206">
        <f>IF(N258="základní",J258,0)</f>
        <v>0</v>
      </c>
      <c r="BF258" s="206">
        <f>IF(N258="snížená",J258,0)</f>
        <v>725</v>
      </c>
      <c r="BG258" s="206">
        <f>IF(N258="zákl. přenesená",J258,0)</f>
        <v>0</v>
      </c>
      <c r="BH258" s="206">
        <f>IF(N258="sníž. přenesená",J258,0)</f>
        <v>0</v>
      </c>
      <c r="BI258" s="206">
        <f>IF(N258="nulová",J258,0)</f>
        <v>0</v>
      </c>
      <c r="BJ258" s="16" t="s">
        <v>109</v>
      </c>
      <c r="BK258" s="206">
        <f>ROUND(I258*H258,2)</f>
        <v>725</v>
      </c>
      <c r="BL258" s="16" t="s">
        <v>118</v>
      </c>
      <c r="BM258" s="205" t="s">
        <v>730</v>
      </c>
    </row>
    <row r="259" s="2" customFormat="1" ht="16.5" customHeight="1">
      <c r="A259" s="31"/>
      <c r="B259" s="32"/>
      <c r="C259" s="207" t="s">
        <v>711</v>
      </c>
      <c r="D259" s="207" t="s">
        <v>120</v>
      </c>
      <c r="E259" s="208" t="s">
        <v>732</v>
      </c>
      <c r="F259" s="209" t="s">
        <v>733</v>
      </c>
      <c r="G259" s="210" t="s">
        <v>284</v>
      </c>
      <c r="H259" s="211">
        <v>12</v>
      </c>
      <c r="I259" s="212">
        <v>285</v>
      </c>
      <c r="J259" s="212">
        <f>ROUND(I259*H259,2)</f>
        <v>3420</v>
      </c>
      <c r="K259" s="209" t="s">
        <v>17</v>
      </c>
      <c r="L259" s="213"/>
      <c r="M259" s="214" t="s">
        <v>17</v>
      </c>
      <c r="N259" s="215" t="s">
        <v>38</v>
      </c>
      <c r="O259" s="203">
        <v>0</v>
      </c>
      <c r="P259" s="203">
        <f>O259*H259</f>
        <v>0</v>
      </c>
      <c r="Q259" s="203">
        <v>0</v>
      </c>
      <c r="R259" s="203">
        <f>Q259*H259</f>
        <v>0</v>
      </c>
      <c r="S259" s="203">
        <v>0</v>
      </c>
      <c r="T259" s="204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205" t="s">
        <v>123</v>
      </c>
      <c r="AT259" s="205" t="s">
        <v>120</v>
      </c>
      <c r="AU259" s="205" t="s">
        <v>109</v>
      </c>
      <c r="AY259" s="16" t="s">
        <v>110</v>
      </c>
      <c r="BE259" s="206">
        <f>IF(N259="základní",J259,0)</f>
        <v>0</v>
      </c>
      <c r="BF259" s="206">
        <f>IF(N259="snížená",J259,0)</f>
        <v>3420</v>
      </c>
      <c r="BG259" s="206">
        <f>IF(N259="zákl. přenesená",J259,0)</f>
        <v>0</v>
      </c>
      <c r="BH259" s="206">
        <f>IF(N259="sníž. přenesená",J259,0)</f>
        <v>0</v>
      </c>
      <c r="BI259" s="206">
        <f>IF(N259="nulová",J259,0)</f>
        <v>0</v>
      </c>
      <c r="BJ259" s="16" t="s">
        <v>109</v>
      </c>
      <c r="BK259" s="206">
        <f>ROUND(I259*H259,2)</f>
        <v>3420</v>
      </c>
      <c r="BL259" s="16" t="s">
        <v>118</v>
      </c>
      <c r="BM259" s="205" t="s">
        <v>734</v>
      </c>
    </row>
    <row r="260" s="2" customFormat="1" ht="33" customHeight="1">
      <c r="A260" s="31"/>
      <c r="B260" s="32"/>
      <c r="C260" s="195" t="s">
        <v>715</v>
      </c>
      <c r="D260" s="195" t="s">
        <v>113</v>
      </c>
      <c r="E260" s="196" t="s">
        <v>736</v>
      </c>
      <c r="F260" s="197" t="s">
        <v>737</v>
      </c>
      <c r="G260" s="198" t="s">
        <v>140</v>
      </c>
      <c r="H260" s="199">
        <v>7</v>
      </c>
      <c r="I260" s="200">
        <v>145</v>
      </c>
      <c r="J260" s="200">
        <f>ROUND(I260*H260,2)</f>
        <v>1015</v>
      </c>
      <c r="K260" s="197" t="s">
        <v>117</v>
      </c>
      <c r="L260" s="37"/>
      <c r="M260" s="201" t="s">
        <v>17</v>
      </c>
      <c r="N260" s="202" t="s">
        <v>38</v>
      </c>
      <c r="O260" s="203">
        <v>0.38</v>
      </c>
      <c r="P260" s="203">
        <f>O260*H260</f>
        <v>2.6600000000000001</v>
      </c>
      <c r="Q260" s="203">
        <v>0</v>
      </c>
      <c r="R260" s="203">
        <f>Q260*H260</f>
        <v>0</v>
      </c>
      <c r="S260" s="203">
        <v>0</v>
      </c>
      <c r="T260" s="204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205" t="s">
        <v>118</v>
      </c>
      <c r="AT260" s="205" t="s">
        <v>113</v>
      </c>
      <c r="AU260" s="205" t="s">
        <v>109</v>
      </c>
      <c r="AY260" s="16" t="s">
        <v>110</v>
      </c>
      <c r="BE260" s="206">
        <f>IF(N260="základní",J260,0)</f>
        <v>0</v>
      </c>
      <c r="BF260" s="206">
        <f>IF(N260="snížená",J260,0)</f>
        <v>1015</v>
      </c>
      <c r="BG260" s="206">
        <f>IF(N260="zákl. přenesená",J260,0)</f>
        <v>0</v>
      </c>
      <c r="BH260" s="206">
        <f>IF(N260="sníž. přenesená",J260,0)</f>
        <v>0</v>
      </c>
      <c r="BI260" s="206">
        <f>IF(N260="nulová",J260,0)</f>
        <v>0</v>
      </c>
      <c r="BJ260" s="16" t="s">
        <v>109</v>
      </c>
      <c r="BK260" s="206">
        <f>ROUND(I260*H260,2)</f>
        <v>1015</v>
      </c>
      <c r="BL260" s="16" t="s">
        <v>118</v>
      </c>
      <c r="BM260" s="205" t="s">
        <v>738</v>
      </c>
    </row>
    <row r="261" s="2" customFormat="1" ht="21.75" customHeight="1">
      <c r="A261" s="31"/>
      <c r="B261" s="32"/>
      <c r="C261" s="207" t="s">
        <v>719</v>
      </c>
      <c r="D261" s="207" t="s">
        <v>120</v>
      </c>
      <c r="E261" s="208" t="s">
        <v>740</v>
      </c>
      <c r="F261" s="209" t="s">
        <v>741</v>
      </c>
      <c r="G261" s="210" t="s">
        <v>140</v>
      </c>
      <c r="H261" s="211">
        <v>7</v>
      </c>
      <c r="I261" s="212">
        <v>895.57000000000005</v>
      </c>
      <c r="J261" s="212">
        <f>ROUND(I261*H261,2)</f>
        <v>6268.9899999999998</v>
      </c>
      <c r="K261" s="209" t="s">
        <v>17</v>
      </c>
      <c r="L261" s="213"/>
      <c r="M261" s="214" t="s">
        <v>17</v>
      </c>
      <c r="N261" s="215" t="s">
        <v>38</v>
      </c>
      <c r="O261" s="203">
        <v>0</v>
      </c>
      <c r="P261" s="203">
        <f>O261*H261</f>
        <v>0</v>
      </c>
      <c r="Q261" s="203">
        <v>0.0025000000000000001</v>
      </c>
      <c r="R261" s="203">
        <f>Q261*H261</f>
        <v>0.017500000000000002</v>
      </c>
      <c r="S261" s="203">
        <v>0</v>
      </c>
      <c r="T261" s="204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205" t="s">
        <v>123</v>
      </c>
      <c r="AT261" s="205" t="s">
        <v>120</v>
      </c>
      <c r="AU261" s="205" t="s">
        <v>109</v>
      </c>
      <c r="AY261" s="16" t="s">
        <v>110</v>
      </c>
      <c r="BE261" s="206">
        <f>IF(N261="základní",J261,0)</f>
        <v>0</v>
      </c>
      <c r="BF261" s="206">
        <f>IF(N261="snížená",J261,0)</f>
        <v>6268.9899999999998</v>
      </c>
      <c r="BG261" s="206">
        <f>IF(N261="zákl. přenesená",J261,0)</f>
        <v>0</v>
      </c>
      <c r="BH261" s="206">
        <f>IF(N261="sníž. přenesená",J261,0)</f>
        <v>0</v>
      </c>
      <c r="BI261" s="206">
        <f>IF(N261="nulová",J261,0)</f>
        <v>0</v>
      </c>
      <c r="BJ261" s="16" t="s">
        <v>109</v>
      </c>
      <c r="BK261" s="206">
        <f>ROUND(I261*H261,2)</f>
        <v>6268.9899999999998</v>
      </c>
      <c r="BL261" s="16" t="s">
        <v>118</v>
      </c>
      <c r="BM261" s="205" t="s">
        <v>742</v>
      </c>
    </row>
    <row r="262" s="2" customFormat="1" ht="33" customHeight="1">
      <c r="A262" s="31"/>
      <c r="B262" s="32"/>
      <c r="C262" s="195" t="s">
        <v>723</v>
      </c>
      <c r="D262" s="195" t="s">
        <v>113</v>
      </c>
      <c r="E262" s="196" t="s">
        <v>736</v>
      </c>
      <c r="F262" s="197" t="s">
        <v>737</v>
      </c>
      <c r="G262" s="198" t="s">
        <v>140</v>
      </c>
      <c r="H262" s="199">
        <v>8</v>
      </c>
      <c r="I262" s="200">
        <v>145</v>
      </c>
      <c r="J262" s="200">
        <f>ROUND(I262*H262,2)</f>
        <v>1160</v>
      </c>
      <c r="K262" s="197" t="s">
        <v>117</v>
      </c>
      <c r="L262" s="37"/>
      <c r="M262" s="201" t="s">
        <v>17</v>
      </c>
      <c r="N262" s="202" t="s">
        <v>38</v>
      </c>
      <c r="O262" s="203">
        <v>0.38</v>
      </c>
      <c r="P262" s="203">
        <f>O262*H262</f>
        <v>3.04</v>
      </c>
      <c r="Q262" s="203">
        <v>0</v>
      </c>
      <c r="R262" s="203">
        <f>Q262*H262</f>
        <v>0</v>
      </c>
      <c r="S262" s="203">
        <v>0</v>
      </c>
      <c r="T262" s="204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205" t="s">
        <v>118</v>
      </c>
      <c r="AT262" s="205" t="s">
        <v>113</v>
      </c>
      <c r="AU262" s="205" t="s">
        <v>109</v>
      </c>
      <c r="AY262" s="16" t="s">
        <v>110</v>
      </c>
      <c r="BE262" s="206">
        <f>IF(N262="základní",J262,0)</f>
        <v>0</v>
      </c>
      <c r="BF262" s="206">
        <f>IF(N262="snížená",J262,0)</f>
        <v>1160</v>
      </c>
      <c r="BG262" s="206">
        <f>IF(N262="zákl. přenesená",J262,0)</f>
        <v>0</v>
      </c>
      <c r="BH262" s="206">
        <f>IF(N262="sníž. přenesená",J262,0)</f>
        <v>0</v>
      </c>
      <c r="BI262" s="206">
        <f>IF(N262="nulová",J262,0)</f>
        <v>0</v>
      </c>
      <c r="BJ262" s="16" t="s">
        <v>109</v>
      </c>
      <c r="BK262" s="206">
        <f>ROUND(I262*H262,2)</f>
        <v>1160</v>
      </c>
      <c r="BL262" s="16" t="s">
        <v>118</v>
      </c>
      <c r="BM262" s="205" t="s">
        <v>744</v>
      </c>
    </row>
    <row r="263" s="2" customFormat="1" ht="16.5" customHeight="1">
      <c r="A263" s="31"/>
      <c r="B263" s="32"/>
      <c r="C263" s="207" t="s">
        <v>727</v>
      </c>
      <c r="D263" s="207" t="s">
        <v>120</v>
      </c>
      <c r="E263" s="208" t="s">
        <v>746</v>
      </c>
      <c r="F263" s="209" t="s">
        <v>747</v>
      </c>
      <c r="G263" s="210" t="s">
        <v>140</v>
      </c>
      <c r="H263" s="211">
        <v>8</v>
      </c>
      <c r="I263" s="212">
        <v>6500</v>
      </c>
      <c r="J263" s="212">
        <f>ROUND(I263*H263,2)</f>
        <v>52000</v>
      </c>
      <c r="K263" s="209" t="s">
        <v>17</v>
      </c>
      <c r="L263" s="213"/>
      <c r="M263" s="214" t="s">
        <v>17</v>
      </c>
      <c r="N263" s="215" t="s">
        <v>38</v>
      </c>
      <c r="O263" s="203">
        <v>0</v>
      </c>
      <c r="P263" s="203">
        <f>O263*H263</f>
        <v>0</v>
      </c>
      <c r="Q263" s="203">
        <v>0.0025000000000000001</v>
      </c>
      <c r="R263" s="203">
        <f>Q263*H263</f>
        <v>0.02</v>
      </c>
      <c r="S263" s="203">
        <v>0</v>
      </c>
      <c r="T263" s="204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205" t="s">
        <v>123</v>
      </c>
      <c r="AT263" s="205" t="s">
        <v>120</v>
      </c>
      <c r="AU263" s="205" t="s">
        <v>109</v>
      </c>
      <c r="AY263" s="16" t="s">
        <v>110</v>
      </c>
      <c r="BE263" s="206">
        <f>IF(N263="základní",J263,0)</f>
        <v>0</v>
      </c>
      <c r="BF263" s="206">
        <f>IF(N263="snížená",J263,0)</f>
        <v>52000</v>
      </c>
      <c r="BG263" s="206">
        <f>IF(N263="zákl. přenesená",J263,0)</f>
        <v>0</v>
      </c>
      <c r="BH263" s="206">
        <f>IF(N263="sníž. přenesená",J263,0)</f>
        <v>0</v>
      </c>
      <c r="BI263" s="206">
        <f>IF(N263="nulová",J263,0)</f>
        <v>0</v>
      </c>
      <c r="BJ263" s="16" t="s">
        <v>109</v>
      </c>
      <c r="BK263" s="206">
        <f>ROUND(I263*H263,2)</f>
        <v>52000</v>
      </c>
      <c r="BL263" s="16" t="s">
        <v>118</v>
      </c>
      <c r="BM263" s="205" t="s">
        <v>748</v>
      </c>
    </row>
    <row r="264" s="2" customFormat="1" ht="33" customHeight="1">
      <c r="A264" s="31"/>
      <c r="B264" s="32"/>
      <c r="C264" s="195" t="s">
        <v>731</v>
      </c>
      <c r="D264" s="195" t="s">
        <v>113</v>
      </c>
      <c r="E264" s="196" t="s">
        <v>750</v>
      </c>
      <c r="F264" s="197" t="s">
        <v>751</v>
      </c>
      <c r="G264" s="198" t="s">
        <v>140</v>
      </c>
      <c r="H264" s="199">
        <v>28</v>
      </c>
      <c r="I264" s="200">
        <v>149</v>
      </c>
      <c r="J264" s="200">
        <f>ROUND(I264*H264,2)</f>
        <v>4172</v>
      </c>
      <c r="K264" s="197" t="s">
        <v>297</v>
      </c>
      <c r="L264" s="37"/>
      <c r="M264" s="201" t="s">
        <v>17</v>
      </c>
      <c r="N264" s="202" t="s">
        <v>38</v>
      </c>
      <c r="O264" s="203">
        <v>0.48599999999999999</v>
      </c>
      <c r="P264" s="203">
        <f>O264*H264</f>
        <v>13.608000000000001</v>
      </c>
      <c r="Q264" s="203">
        <v>0</v>
      </c>
      <c r="R264" s="203">
        <f>Q264*H264</f>
        <v>0</v>
      </c>
      <c r="S264" s="203">
        <v>0</v>
      </c>
      <c r="T264" s="204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205" t="s">
        <v>118</v>
      </c>
      <c r="AT264" s="205" t="s">
        <v>113</v>
      </c>
      <c r="AU264" s="205" t="s">
        <v>109</v>
      </c>
      <c r="AY264" s="16" t="s">
        <v>110</v>
      </c>
      <c r="BE264" s="206">
        <f>IF(N264="základní",J264,0)</f>
        <v>0</v>
      </c>
      <c r="BF264" s="206">
        <f>IF(N264="snížená",J264,0)</f>
        <v>4172</v>
      </c>
      <c r="BG264" s="206">
        <f>IF(N264="zákl. přenesená",J264,0)</f>
        <v>0</v>
      </c>
      <c r="BH264" s="206">
        <f>IF(N264="sníž. přenesená",J264,0)</f>
        <v>0</v>
      </c>
      <c r="BI264" s="206">
        <f>IF(N264="nulová",J264,0)</f>
        <v>0</v>
      </c>
      <c r="BJ264" s="16" t="s">
        <v>109</v>
      </c>
      <c r="BK264" s="206">
        <f>ROUND(I264*H264,2)</f>
        <v>4172</v>
      </c>
      <c r="BL264" s="16" t="s">
        <v>118</v>
      </c>
      <c r="BM264" s="205" t="s">
        <v>752</v>
      </c>
    </row>
    <row r="265" s="2" customFormat="1" ht="21.75" customHeight="1">
      <c r="A265" s="31"/>
      <c r="B265" s="32"/>
      <c r="C265" s="207" t="s">
        <v>735</v>
      </c>
      <c r="D265" s="207" t="s">
        <v>120</v>
      </c>
      <c r="E265" s="208" t="s">
        <v>754</v>
      </c>
      <c r="F265" s="209" t="s">
        <v>755</v>
      </c>
      <c r="G265" s="210" t="s">
        <v>140</v>
      </c>
      <c r="H265" s="211">
        <v>16</v>
      </c>
      <c r="I265" s="212">
        <v>2203.5</v>
      </c>
      <c r="J265" s="212">
        <f>ROUND(I265*H265,2)</f>
        <v>35256</v>
      </c>
      <c r="K265" s="209" t="s">
        <v>17</v>
      </c>
      <c r="L265" s="213"/>
      <c r="M265" s="214" t="s">
        <v>17</v>
      </c>
      <c r="N265" s="215" t="s">
        <v>38</v>
      </c>
      <c r="O265" s="203">
        <v>0</v>
      </c>
      <c r="P265" s="203">
        <f>O265*H265</f>
        <v>0</v>
      </c>
      <c r="Q265" s="203">
        <v>0.00059999999999999995</v>
      </c>
      <c r="R265" s="203">
        <f>Q265*H265</f>
        <v>0.0095999999999999992</v>
      </c>
      <c r="S265" s="203">
        <v>0</v>
      </c>
      <c r="T265" s="204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205" t="s">
        <v>123</v>
      </c>
      <c r="AT265" s="205" t="s">
        <v>120</v>
      </c>
      <c r="AU265" s="205" t="s">
        <v>109</v>
      </c>
      <c r="AY265" s="16" t="s">
        <v>110</v>
      </c>
      <c r="BE265" s="206">
        <f>IF(N265="základní",J265,0)</f>
        <v>0</v>
      </c>
      <c r="BF265" s="206">
        <f>IF(N265="snížená",J265,0)</f>
        <v>35256</v>
      </c>
      <c r="BG265" s="206">
        <f>IF(N265="zákl. přenesená",J265,0)</f>
        <v>0</v>
      </c>
      <c r="BH265" s="206">
        <f>IF(N265="sníž. přenesená",J265,0)</f>
        <v>0</v>
      </c>
      <c r="BI265" s="206">
        <f>IF(N265="nulová",J265,0)</f>
        <v>0</v>
      </c>
      <c r="BJ265" s="16" t="s">
        <v>109</v>
      </c>
      <c r="BK265" s="206">
        <f>ROUND(I265*H265,2)</f>
        <v>35256</v>
      </c>
      <c r="BL265" s="16" t="s">
        <v>118</v>
      </c>
      <c r="BM265" s="205" t="s">
        <v>756</v>
      </c>
    </row>
    <row r="266" s="2" customFormat="1" ht="21.75" customHeight="1">
      <c r="A266" s="31"/>
      <c r="B266" s="32"/>
      <c r="C266" s="207" t="s">
        <v>739</v>
      </c>
      <c r="D266" s="207" t="s">
        <v>120</v>
      </c>
      <c r="E266" s="208" t="s">
        <v>877</v>
      </c>
      <c r="F266" s="209" t="s">
        <v>878</v>
      </c>
      <c r="G266" s="210" t="s">
        <v>140</v>
      </c>
      <c r="H266" s="211">
        <v>1</v>
      </c>
      <c r="I266" s="212">
        <v>2101</v>
      </c>
      <c r="J266" s="212">
        <f>ROUND(I266*H266,2)</f>
        <v>2101</v>
      </c>
      <c r="K266" s="209" t="s">
        <v>17</v>
      </c>
      <c r="L266" s="213"/>
      <c r="M266" s="214" t="s">
        <v>17</v>
      </c>
      <c r="N266" s="215" t="s">
        <v>38</v>
      </c>
      <c r="O266" s="203">
        <v>0</v>
      </c>
      <c r="P266" s="203">
        <f>O266*H266</f>
        <v>0</v>
      </c>
      <c r="Q266" s="203">
        <v>0.00059999999999999995</v>
      </c>
      <c r="R266" s="203">
        <f>Q266*H266</f>
        <v>0.00059999999999999995</v>
      </c>
      <c r="S266" s="203">
        <v>0</v>
      </c>
      <c r="T266" s="204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205" t="s">
        <v>123</v>
      </c>
      <c r="AT266" s="205" t="s">
        <v>120</v>
      </c>
      <c r="AU266" s="205" t="s">
        <v>109</v>
      </c>
      <c r="AY266" s="16" t="s">
        <v>110</v>
      </c>
      <c r="BE266" s="206">
        <f>IF(N266="základní",J266,0)</f>
        <v>0</v>
      </c>
      <c r="BF266" s="206">
        <f>IF(N266="snížená",J266,0)</f>
        <v>2101</v>
      </c>
      <c r="BG266" s="206">
        <f>IF(N266="zákl. přenesená",J266,0)</f>
        <v>0</v>
      </c>
      <c r="BH266" s="206">
        <f>IF(N266="sníž. přenesená",J266,0)</f>
        <v>0</v>
      </c>
      <c r="BI266" s="206">
        <f>IF(N266="nulová",J266,0)</f>
        <v>0</v>
      </c>
      <c r="BJ266" s="16" t="s">
        <v>109</v>
      </c>
      <c r="BK266" s="206">
        <f>ROUND(I266*H266,2)</f>
        <v>2101</v>
      </c>
      <c r="BL266" s="16" t="s">
        <v>118</v>
      </c>
      <c r="BM266" s="205" t="s">
        <v>879</v>
      </c>
    </row>
    <row r="267" s="2" customFormat="1" ht="21.75" customHeight="1">
      <c r="A267" s="31"/>
      <c r="B267" s="32"/>
      <c r="C267" s="207" t="s">
        <v>743</v>
      </c>
      <c r="D267" s="207" t="s">
        <v>120</v>
      </c>
      <c r="E267" s="208" t="s">
        <v>758</v>
      </c>
      <c r="F267" s="209" t="s">
        <v>759</v>
      </c>
      <c r="G267" s="210" t="s">
        <v>140</v>
      </c>
      <c r="H267" s="211">
        <v>12</v>
      </c>
      <c r="I267" s="212">
        <v>2236</v>
      </c>
      <c r="J267" s="212">
        <f>ROUND(I267*H267,2)</f>
        <v>26832</v>
      </c>
      <c r="K267" s="209" t="s">
        <v>17</v>
      </c>
      <c r="L267" s="213"/>
      <c r="M267" s="214" t="s">
        <v>17</v>
      </c>
      <c r="N267" s="215" t="s">
        <v>38</v>
      </c>
      <c r="O267" s="203">
        <v>0</v>
      </c>
      <c r="P267" s="203">
        <f>O267*H267</f>
        <v>0</v>
      </c>
      <c r="Q267" s="203">
        <v>0.00050000000000000001</v>
      </c>
      <c r="R267" s="203">
        <f>Q267*H267</f>
        <v>0.0060000000000000001</v>
      </c>
      <c r="S267" s="203">
        <v>0</v>
      </c>
      <c r="T267" s="204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205" t="s">
        <v>123</v>
      </c>
      <c r="AT267" s="205" t="s">
        <v>120</v>
      </c>
      <c r="AU267" s="205" t="s">
        <v>109</v>
      </c>
      <c r="AY267" s="16" t="s">
        <v>110</v>
      </c>
      <c r="BE267" s="206">
        <f>IF(N267="základní",J267,0)</f>
        <v>0</v>
      </c>
      <c r="BF267" s="206">
        <f>IF(N267="snížená",J267,0)</f>
        <v>26832</v>
      </c>
      <c r="BG267" s="206">
        <f>IF(N267="zákl. přenesená",J267,0)</f>
        <v>0</v>
      </c>
      <c r="BH267" s="206">
        <f>IF(N267="sníž. přenesená",J267,0)</f>
        <v>0</v>
      </c>
      <c r="BI267" s="206">
        <f>IF(N267="nulová",J267,0)</f>
        <v>0</v>
      </c>
      <c r="BJ267" s="16" t="s">
        <v>109</v>
      </c>
      <c r="BK267" s="206">
        <f>ROUND(I267*H267,2)</f>
        <v>26832</v>
      </c>
      <c r="BL267" s="16" t="s">
        <v>118</v>
      </c>
      <c r="BM267" s="205" t="s">
        <v>760</v>
      </c>
    </row>
    <row r="268" s="2" customFormat="1" ht="33" customHeight="1">
      <c r="A268" s="31"/>
      <c r="B268" s="32"/>
      <c r="C268" s="195" t="s">
        <v>745</v>
      </c>
      <c r="D268" s="195" t="s">
        <v>113</v>
      </c>
      <c r="E268" s="196" t="s">
        <v>762</v>
      </c>
      <c r="F268" s="197" t="s">
        <v>763</v>
      </c>
      <c r="G268" s="198" t="s">
        <v>140</v>
      </c>
      <c r="H268" s="199">
        <v>1</v>
      </c>
      <c r="I268" s="200">
        <v>306</v>
      </c>
      <c r="J268" s="200">
        <f>ROUND(I268*H268,2)</f>
        <v>306</v>
      </c>
      <c r="K268" s="197" t="s">
        <v>117</v>
      </c>
      <c r="L268" s="37"/>
      <c r="M268" s="201" t="s">
        <v>17</v>
      </c>
      <c r="N268" s="202" t="s">
        <v>38</v>
      </c>
      <c r="O268" s="203">
        <v>0.80200000000000005</v>
      </c>
      <c r="P268" s="203">
        <f>O268*H268</f>
        <v>0.80200000000000005</v>
      </c>
      <c r="Q268" s="203">
        <v>0</v>
      </c>
      <c r="R268" s="203">
        <f>Q268*H268</f>
        <v>0</v>
      </c>
      <c r="S268" s="203">
        <v>0</v>
      </c>
      <c r="T268" s="204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205" t="s">
        <v>118</v>
      </c>
      <c r="AT268" s="205" t="s">
        <v>113</v>
      </c>
      <c r="AU268" s="205" t="s">
        <v>109</v>
      </c>
      <c r="AY268" s="16" t="s">
        <v>110</v>
      </c>
      <c r="BE268" s="206">
        <f>IF(N268="základní",J268,0)</f>
        <v>0</v>
      </c>
      <c r="BF268" s="206">
        <f>IF(N268="snížená",J268,0)</f>
        <v>306</v>
      </c>
      <c r="BG268" s="206">
        <f>IF(N268="zákl. přenesená",J268,0)</f>
        <v>0</v>
      </c>
      <c r="BH268" s="206">
        <f>IF(N268="sníž. přenesená",J268,0)</f>
        <v>0</v>
      </c>
      <c r="BI268" s="206">
        <f>IF(N268="nulová",J268,0)</f>
        <v>0</v>
      </c>
      <c r="BJ268" s="16" t="s">
        <v>109</v>
      </c>
      <c r="BK268" s="206">
        <f>ROUND(I268*H268,2)</f>
        <v>306</v>
      </c>
      <c r="BL268" s="16" t="s">
        <v>118</v>
      </c>
      <c r="BM268" s="205" t="s">
        <v>764</v>
      </c>
    </row>
    <row r="269" s="2" customFormat="1" ht="21.75" customHeight="1">
      <c r="A269" s="31"/>
      <c r="B269" s="32"/>
      <c r="C269" s="207" t="s">
        <v>749</v>
      </c>
      <c r="D269" s="207" t="s">
        <v>120</v>
      </c>
      <c r="E269" s="208" t="s">
        <v>766</v>
      </c>
      <c r="F269" s="209" t="s">
        <v>767</v>
      </c>
      <c r="G269" s="210" t="s">
        <v>140</v>
      </c>
      <c r="H269" s="211">
        <v>1</v>
      </c>
      <c r="I269" s="212">
        <v>827</v>
      </c>
      <c r="J269" s="212">
        <f>ROUND(I269*H269,2)</f>
        <v>827</v>
      </c>
      <c r="K269" s="209" t="s">
        <v>117</v>
      </c>
      <c r="L269" s="213"/>
      <c r="M269" s="214" t="s">
        <v>17</v>
      </c>
      <c r="N269" s="215" t="s">
        <v>38</v>
      </c>
      <c r="O269" s="203">
        <v>0</v>
      </c>
      <c r="P269" s="203">
        <f>O269*H269</f>
        <v>0</v>
      </c>
      <c r="Q269" s="203">
        <v>0.0022000000000000001</v>
      </c>
      <c r="R269" s="203">
        <f>Q269*H269</f>
        <v>0.0022000000000000001</v>
      </c>
      <c r="S269" s="203">
        <v>0</v>
      </c>
      <c r="T269" s="204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205" t="s">
        <v>123</v>
      </c>
      <c r="AT269" s="205" t="s">
        <v>120</v>
      </c>
      <c r="AU269" s="205" t="s">
        <v>109</v>
      </c>
      <c r="AY269" s="16" t="s">
        <v>110</v>
      </c>
      <c r="BE269" s="206">
        <f>IF(N269="základní",J269,0)</f>
        <v>0</v>
      </c>
      <c r="BF269" s="206">
        <f>IF(N269="snížená",J269,0)</f>
        <v>827</v>
      </c>
      <c r="BG269" s="206">
        <f>IF(N269="zákl. přenesená",J269,0)</f>
        <v>0</v>
      </c>
      <c r="BH269" s="206">
        <f>IF(N269="sníž. přenesená",J269,0)</f>
        <v>0</v>
      </c>
      <c r="BI269" s="206">
        <f>IF(N269="nulová",J269,0)</f>
        <v>0</v>
      </c>
      <c r="BJ269" s="16" t="s">
        <v>109</v>
      </c>
      <c r="BK269" s="206">
        <f>ROUND(I269*H269,2)</f>
        <v>827</v>
      </c>
      <c r="BL269" s="16" t="s">
        <v>118</v>
      </c>
      <c r="BM269" s="205" t="s">
        <v>768</v>
      </c>
    </row>
    <row r="270" s="2" customFormat="1" ht="33" customHeight="1">
      <c r="A270" s="31"/>
      <c r="B270" s="32"/>
      <c r="C270" s="195" t="s">
        <v>753</v>
      </c>
      <c r="D270" s="195" t="s">
        <v>113</v>
      </c>
      <c r="E270" s="196" t="s">
        <v>770</v>
      </c>
      <c r="F270" s="197" t="s">
        <v>771</v>
      </c>
      <c r="G270" s="198" t="s">
        <v>140</v>
      </c>
      <c r="H270" s="199">
        <v>8</v>
      </c>
      <c r="I270" s="200">
        <v>299</v>
      </c>
      <c r="J270" s="200">
        <f>ROUND(I270*H270,2)</f>
        <v>2392</v>
      </c>
      <c r="K270" s="197" t="s">
        <v>117</v>
      </c>
      <c r="L270" s="37"/>
      <c r="M270" s="201" t="s">
        <v>17</v>
      </c>
      <c r="N270" s="202" t="s">
        <v>38</v>
      </c>
      <c r="O270" s="203">
        <v>0.78400000000000003</v>
      </c>
      <c r="P270" s="203">
        <f>O270*H270</f>
        <v>6.2720000000000002</v>
      </c>
      <c r="Q270" s="203">
        <v>0</v>
      </c>
      <c r="R270" s="203">
        <f>Q270*H270</f>
        <v>0</v>
      </c>
      <c r="S270" s="203">
        <v>0</v>
      </c>
      <c r="T270" s="204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205" t="s">
        <v>118</v>
      </c>
      <c r="AT270" s="205" t="s">
        <v>113</v>
      </c>
      <c r="AU270" s="205" t="s">
        <v>109</v>
      </c>
      <c r="AY270" s="16" t="s">
        <v>110</v>
      </c>
      <c r="BE270" s="206">
        <f>IF(N270="základní",J270,0)</f>
        <v>0</v>
      </c>
      <c r="BF270" s="206">
        <f>IF(N270="snížená",J270,0)</f>
        <v>2392</v>
      </c>
      <c r="BG270" s="206">
        <f>IF(N270="zákl. přenesená",J270,0)</f>
        <v>0</v>
      </c>
      <c r="BH270" s="206">
        <f>IF(N270="sníž. přenesená",J270,0)</f>
        <v>0</v>
      </c>
      <c r="BI270" s="206">
        <f>IF(N270="nulová",J270,0)</f>
        <v>0</v>
      </c>
      <c r="BJ270" s="16" t="s">
        <v>109</v>
      </c>
      <c r="BK270" s="206">
        <f>ROUND(I270*H270,2)</f>
        <v>2392</v>
      </c>
      <c r="BL270" s="16" t="s">
        <v>118</v>
      </c>
      <c r="BM270" s="205" t="s">
        <v>772</v>
      </c>
    </row>
    <row r="271" s="2" customFormat="1" ht="16.5" customHeight="1">
      <c r="A271" s="31"/>
      <c r="B271" s="32"/>
      <c r="C271" s="207" t="s">
        <v>757</v>
      </c>
      <c r="D271" s="207" t="s">
        <v>120</v>
      </c>
      <c r="E271" s="208" t="s">
        <v>774</v>
      </c>
      <c r="F271" s="209" t="s">
        <v>775</v>
      </c>
      <c r="G271" s="210" t="s">
        <v>140</v>
      </c>
      <c r="H271" s="211">
        <v>8</v>
      </c>
      <c r="I271" s="212">
        <v>1625</v>
      </c>
      <c r="J271" s="212">
        <f>ROUND(I271*H271,2)</f>
        <v>13000</v>
      </c>
      <c r="K271" s="209" t="s">
        <v>17</v>
      </c>
      <c r="L271" s="213"/>
      <c r="M271" s="214" t="s">
        <v>17</v>
      </c>
      <c r="N271" s="215" t="s">
        <v>38</v>
      </c>
      <c r="O271" s="203">
        <v>0</v>
      </c>
      <c r="P271" s="203">
        <f>O271*H271</f>
        <v>0</v>
      </c>
      <c r="Q271" s="203">
        <v>0.0025000000000000001</v>
      </c>
      <c r="R271" s="203">
        <f>Q271*H271</f>
        <v>0.02</v>
      </c>
      <c r="S271" s="203">
        <v>0</v>
      </c>
      <c r="T271" s="204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205" t="s">
        <v>123</v>
      </c>
      <c r="AT271" s="205" t="s">
        <v>120</v>
      </c>
      <c r="AU271" s="205" t="s">
        <v>109</v>
      </c>
      <c r="AY271" s="16" t="s">
        <v>110</v>
      </c>
      <c r="BE271" s="206">
        <f>IF(N271="základní",J271,0)</f>
        <v>0</v>
      </c>
      <c r="BF271" s="206">
        <f>IF(N271="snížená",J271,0)</f>
        <v>13000</v>
      </c>
      <c r="BG271" s="206">
        <f>IF(N271="zákl. přenesená",J271,0)</f>
        <v>0</v>
      </c>
      <c r="BH271" s="206">
        <f>IF(N271="sníž. přenesená",J271,0)</f>
        <v>0</v>
      </c>
      <c r="BI271" s="206">
        <f>IF(N271="nulová",J271,0)</f>
        <v>0</v>
      </c>
      <c r="BJ271" s="16" t="s">
        <v>109</v>
      </c>
      <c r="BK271" s="206">
        <f>ROUND(I271*H271,2)</f>
        <v>13000</v>
      </c>
      <c r="BL271" s="16" t="s">
        <v>118</v>
      </c>
      <c r="BM271" s="205" t="s">
        <v>776</v>
      </c>
    </row>
    <row r="272" s="2" customFormat="1" ht="33" customHeight="1">
      <c r="A272" s="31"/>
      <c r="B272" s="32"/>
      <c r="C272" s="195" t="s">
        <v>761</v>
      </c>
      <c r="D272" s="195" t="s">
        <v>113</v>
      </c>
      <c r="E272" s="196" t="s">
        <v>770</v>
      </c>
      <c r="F272" s="197" t="s">
        <v>771</v>
      </c>
      <c r="G272" s="198" t="s">
        <v>140</v>
      </c>
      <c r="H272" s="199">
        <v>2</v>
      </c>
      <c r="I272" s="200">
        <v>299</v>
      </c>
      <c r="J272" s="200">
        <f>ROUND(I272*H272,2)</f>
        <v>598</v>
      </c>
      <c r="K272" s="197" t="s">
        <v>117</v>
      </c>
      <c r="L272" s="37"/>
      <c r="M272" s="201" t="s">
        <v>17</v>
      </c>
      <c r="N272" s="202" t="s">
        <v>38</v>
      </c>
      <c r="O272" s="203">
        <v>0.78400000000000003</v>
      </c>
      <c r="P272" s="203">
        <f>O272*H272</f>
        <v>1.5680000000000001</v>
      </c>
      <c r="Q272" s="203">
        <v>0</v>
      </c>
      <c r="R272" s="203">
        <f>Q272*H272</f>
        <v>0</v>
      </c>
      <c r="S272" s="203">
        <v>0</v>
      </c>
      <c r="T272" s="204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205" t="s">
        <v>118</v>
      </c>
      <c r="AT272" s="205" t="s">
        <v>113</v>
      </c>
      <c r="AU272" s="205" t="s">
        <v>109</v>
      </c>
      <c r="AY272" s="16" t="s">
        <v>110</v>
      </c>
      <c r="BE272" s="206">
        <f>IF(N272="základní",J272,0)</f>
        <v>0</v>
      </c>
      <c r="BF272" s="206">
        <f>IF(N272="snížená",J272,0)</f>
        <v>598</v>
      </c>
      <c r="BG272" s="206">
        <f>IF(N272="zákl. přenesená",J272,0)</f>
        <v>0</v>
      </c>
      <c r="BH272" s="206">
        <f>IF(N272="sníž. přenesená",J272,0)</f>
        <v>0</v>
      </c>
      <c r="BI272" s="206">
        <f>IF(N272="nulová",J272,0)</f>
        <v>0</v>
      </c>
      <c r="BJ272" s="16" t="s">
        <v>109</v>
      </c>
      <c r="BK272" s="206">
        <f>ROUND(I272*H272,2)</f>
        <v>598</v>
      </c>
      <c r="BL272" s="16" t="s">
        <v>118</v>
      </c>
      <c r="BM272" s="205" t="s">
        <v>778</v>
      </c>
    </row>
    <row r="273" s="2" customFormat="1" ht="16.5" customHeight="1">
      <c r="A273" s="31"/>
      <c r="B273" s="32"/>
      <c r="C273" s="207" t="s">
        <v>765</v>
      </c>
      <c r="D273" s="207" t="s">
        <v>120</v>
      </c>
      <c r="E273" s="208" t="s">
        <v>780</v>
      </c>
      <c r="F273" s="209" t="s">
        <v>781</v>
      </c>
      <c r="G273" s="210" t="s">
        <v>140</v>
      </c>
      <c r="H273" s="211">
        <v>2</v>
      </c>
      <c r="I273" s="212">
        <v>1625</v>
      </c>
      <c r="J273" s="212">
        <f>ROUND(I273*H273,2)</f>
        <v>3250</v>
      </c>
      <c r="K273" s="209" t="s">
        <v>17</v>
      </c>
      <c r="L273" s="213"/>
      <c r="M273" s="214" t="s">
        <v>17</v>
      </c>
      <c r="N273" s="215" t="s">
        <v>38</v>
      </c>
      <c r="O273" s="203">
        <v>0</v>
      </c>
      <c r="P273" s="203">
        <f>O273*H273</f>
        <v>0</v>
      </c>
      <c r="Q273" s="203">
        <v>0.0025000000000000001</v>
      </c>
      <c r="R273" s="203">
        <f>Q273*H273</f>
        <v>0.0050000000000000001</v>
      </c>
      <c r="S273" s="203">
        <v>0</v>
      </c>
      <c r="T273" s="204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205" t="s">
        <v>123</v>
      </c>
      <c r="AT273" s="205" t="s">
        <v>120</v>
      </c>
      <c r="AU273" s="205" t="s">
        <v>109</v>
      </c>
      <c r="AY273" s="16" t="s">
        <v>110</v>
      </c>
      <c r="BE273" s="206">
        <f>IF(N273="základní",J273,0)</f>
        <v>0</v>
      </c>
      <c r="BF273" s="206">
        <f>IF(N273="snížená",J273,0)</f>
        <v>3250</v>
      </c>
      <c r="BG273" s="206">
        <f>IF(N273="zákl. přenesená",J273,0)</f>
        <v>0</v>
      </c>
      <c r="BH273" s="206">
        <f>IF(N273="sníž. přenesená",J273,0)</f>
        <v>0</v>
      </c>
      <c r="BI273" s="206">
        <f>IF(N273="nulová",J273,0)</f>
        <v>0</v>
      </c>
      <c r="BJ273" s="16" t="s">
        <v>109</v>
      </c>
      <c r="BK273" s="206">
        <f>ROUND(I273*H273,2)</f>
        <v>3250</v>
      </c>
      <c r="BL273" s="16" t="s">
        <v>118</v>
      </c>
      <c r="BM273" s="205" t="s">
        <v>782</v>
      </c>
    </row>
    <row r="274" s="2" customFormat="1" ht="21.75" customHeight="1">
      <c r="A274" s="31"/>
      <c r="B274" s="32"/>
      <c r="C274" s="195" t="s">
        <v>769</v>
      </c>
      <c r="D274" s="195" t="s">
        <v>113</v>
      </c>
      <c r="E274" s="196" t="s">
        <v>784</v>
      </c>
      <c r="F274" s="197" t="s">
        <v>785</v>
      </c>
      <c r="G274" s="198" t="s">
        <v>140</v>
      </c>
      <c r="H274" s="199">
        <v>3</v>
      </c>
      <c r="I274" s="200">
        <v>330</v>
      </c>
      <c r="J274" s="200">
        <f>ROUND(I274*H274,2)</f>
        <v>990</v>
      </c>
      <c r="K274" s="197" t="s">
        <v>117</v>
      </c>
      <c r="L274" s="37"/>
      <c r="M274" s="201" t="s">
        <v>17</v>
      </c>
      <c r="N274" s="202" t="s">
        <v>38</v>
      </c>
      <c r="O274" s="203">
        <v>0.86399999999999999</v>
      </c>
      <c r="P274" s="203">
        <f>O274*H274</f>
        <v>2.5920000000000001</v>
      </c>
      <c r="Q274" s="203">
        <v>0</v>
      </c>
      <c r="R274" s="203">
        <f>Q274*H274</f>
        <v>0</v>
      </c>
      <c r="S274" s="203">
        <v>0</v>
      </c>
      <c r="T274" s="204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205" t="s">
        <v>118</v>
      </c>
      <c r="AT274" s="205" t="s">
        <v>113</v>
      </c>
      <c r="AU274" s="205" t="s">
        <v>109</v>
      </c>
      <c r="AY274" s="16" t="s">
        <v>110</v>
      </c>
      <c r="BE274" s="206">
        <f>IF(N274="základní",J274,0)</f>
        <v>0</v>
      </c>
      <c r="BF274" s="206">
        <f>IF(N274="snížená",J274,0)</f>
        <v>990</v>
      </c>
      <c r="BG274" s="206">
        <f>IF(N274="zákl. přenesená",J274,0)</f>
        <v>0</v>
      </c>
      <c r="BH274" s="206">
        <f>IF(N274="sníž. přenesená",J274,0)</f>
        <v>0</v>
      </c>
      <c r="BI274" s="206">
        <f>IF(N274="nulová",J274,0)</f>
        <v>0</v>
      </c>
      <c r="BJ274" s="16" t="s">
        <v>109</v>
      </c>
      <c r="BK274" s="206">
        <f>ROUND(I274*H274,2)</f>
        <v>990</v>
      </c>
      <c r="BL274" s="16" t="s">
        <v>118</v>
      </c>
      <c r="BM274" s="205" t="s">
        <v>786</v>
      </c>
    </row>
    <row r="275" s="2" customFormat="1" ht="21.75" customHeight="1">
      <c r="A275" s="31"/>
      <c r="B275" s="32"/>
      <c r="C275" s="207" t="s">
        <v>773</v>
      </c>
      <c r="D275" s="207" t="s">
        <v>120</v>
      </c>
      <c r="E275" s="208" t="s">
        <v>788</v>
      </c>
      <c r="F275" s="209" t="s">
        <v>789</v>
      </c>
      <c r="G275" s="210" t="s">
        <v>140</v>
      </c>
      <c r="H275" s="211">
        <v>3</v>
      </c>
      <c r="I275" s="212">
        <v>872.02999999999997</v>
      </c>
      <c r="J275" s="212">
        <f>ROUND(I275*H275,2)</f>
        <v>2616.0900000000001</v>
      </c>
      <c r="K275" s="209" t="s">
        <v>17</v>
      </c>
      <c r="L275" s="213"/>
      <c r="M275" s="214" t="s">
        <v>17</v>
      </c>
      <c r="N275" s="215" t="s">
        <v>38</v>
      </c>
      <c r="O275" s="203">
        <v>0</v>
      </c>
      <c r="P275" s="203">
        <f>O275*H275</f>
        <v>0</v>
      </c>
      <c r="Q275" s="203">
        <v>0.0022000000000000001</v>
      </c>
      <c r="R275" s="203">
        <f>Q275*H275</f>
        <v>0.0066</v>
      </c>
      <c r="S275" s="203">
        <v>0</v>
      </c>
      <c r="T275" s="204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205" t="s">
        <v>123</v>
      </c>
      <c r="AT275" s="205" t="s">
        <v>120</v>
      </c>
      <c r="AU275" s="205" t="s">
        <v>109</v>
      </c>
      <c r="AY275" s="16" t="s">
        <v>110</v>
      </c>
      <c r="BE275" s="206">
        <f>IF(N275="základní",J275,0)</f>
        <v>0</v>
      </c>
      <c r="BF275" s="206">
        <f>IF(N275="snížená",J275,0)</f>
        <v>2616.0900000000001</v>
      </c>
      <c r="BG275" s="206">
        <f>IF(N275="zákl. přenesená",J275,0)</f>
        <v>0</v>
      </c>
      <c r="BH275" s="206">
        <f>IF(N275="sníž. přenesená",J275,0)</f>
        <v>0</v>
      </c>
      <c r="BI275" s="206">
        <f>IF(N275="nulová",J275,0)</f>
        <v>0</v>
      </c>
      <c r="BJ275" s="16" t="s">
        <v>109</v>
      </c>
      <c r="BK275" s="206">
        <f>ROUND(I275*H275,2)</f>
        <v>2616.0900000000001</v>
      </c>
      <c r="BL275" s="16" t="s">
        <v>118</v>
      </c>
      <c r="BM275" s="205" t="s">
        <v>790</v>
      </c>
    </row>
    <row r="276" s="2" customFormat="1" ht="33" customHeight="1">
      <c r="A276" s="31"/>
      <c r="B276" s="32"/>
      <c r="C276" s="195" t="s">
        <v>777</v>
      </c>
      <c r="D276" s="195" t="s">
        <v>113</v>
      </c>
      <c r="E276" s="196" t="s">
        <v>792</v>
      </c>
      <c r="F276" s="197" t="s">
        <v>793</v>
      </c>
      <c r="G276" s="198" t="s">
        <v>140</v>
      </c>
      <c r="H276" s="199">
        <v>12</v>
      </c>
      <c r="I276" s="200">
        <v>303</v>
      </c>
      <c r="J276" s="200">
        <f>ROUND(I276*H276,2)</f>
        <v>3636</v>
      </c>
      <c r="K276" s="197" t="s">
        <v>117</v>
      </c>
      <c r="L276" s="37"/>
      <c r="M276" s="201" t="s">
        <v>17</v>
      </c>
      <c r="N276" s="202" t="s">
        <v>38</v>
      </c>
      <c r="O276" s="203">
        <v>0.79200000000000004</v>
      </c>
      <c r="P276" s="203">
        <f>O276*H276</f>
        <v>9.5040000000000013</v>
      </c>
      <c r="Q276" s="203">
        <v>0</v>
      </c>
      <c r="R276" s="203">
        <f>Q276*H276</f>
        <v>0</v>
      </c>
      <c r="S276" s="203">
        <v>0</v>
      </c>
      <c r="T276" s="204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205" t="s">
        <v>118</v>
      </c>
      <c r="AT276" s="205" t="s">
        <v>113</v>
      </c>
      <c r="AU276" s="205" t="s">
        <v>109</v>
      </c>
      <c r="AY276" s="16" t="s">
        <v>110</v>
      </c>
      <c r="BE276" s="206">
        <f>IF(N276="základní",J276,0)</f>
        <v>0</v>
      </c>
      <c r="BF276" s="206">
        <f>IF(N276="snížená",J276,0)</f>
        <v>3636</v>
      </c>
      <c r="BG276" s="206">
        <f>IF(N276="zákl. přenesená",J276,0)</f>
        <v>0</v>
      </c>
      <c r="BH276" s="206">
        <f>IF(N276="sníž. přenesená",J276,0)</f>
        <v>0</v>
      </c>
      <c r="BI276" s="206">
        <f>IF(N276="nulová",J276,0)</f>
        <v>0</v>
      </c>
      <c r="BJ276" s="16" t="s">
        <v>109</v>
      </c>
      <c r="BK276" s="206">
        <f>ROUND(I276*H276,2)</f>
        <v>3636</v>
      </c>
      <c r="BL276" s="16" t="s">
        <v>118</v>
      </c>
      <c r="BM276" s="205" t="s">
        <v>794</v>
      </c>
    </row>
    <row r="277" s="2" customFormat="1" ht="16.5" customHeight="1">
      <c r="A277" s="31"/>
      <c r="B277" s="32"/>
      <c r="C277" s="207" t="s">
        <v>779</v>
      </c>
      <c r="D277" s="207" t="s">
        <v>120</v>
      </c>
      <c r="E277" s="208" t="s">
        <v>796</v>
      </c>
      <c r="F277" s="209" t="s">
        <v>797</v>
      </c>
      <c r="G277" s="210" t="s">
        <v>140</v>
      </c>
      <c r="H277" s="211">
        <v>12</v>
      </c>
      <c r="I277" s="212">
        <v>1855.0999999999999</v>
      </c>
      <c r="J277" s="212">
        <f>ROUND(I277*H277,2)</f>
        <v>22261.200000000001</v>
      </c>
      <c r="K277" s="209" t="s">
        <v>17</v>
      </c>
      <c r="L277" s="213"/>
      <c r="M277" s="214" t="s">
        <v>17</v>
      </c>
      <c r="N277" s="215" t="s">
        <v>38</v>
      </c>
      <c r="O277" s="203">
        <v>0</v>
      </c>
      <c r="P277" s="203">
        <f>O277*H277</f>
        <v>0</v>
      </c>
      <c r="Q277" s="203">
        <v>0.0025000000000000001</v>
      </c>
      <c r="R277" s="203">
        <f>Q277*H277</f>
        <v>0.029999999999999999</v>
      </c>
      <c r="S277" s="203">
        <v>0</v>
      </c>
      <c r="T277" s="204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205" t="s">
        <v>123</v>
      </c>
      <c r="AT277" s="205" t="s">
        <v>120</v>
      </c>
      <c r="AU277" s="205" t="s">
        <v>109</v>
      </c>
      <c r="AY277" s="16" t="s">
        <v>110</v>
      </c>
      <c r="BE277" s="206">
        <f>IF(N277="základní",J277,0)</f>
        <v>0</v>
      </c>
      <c r="BF277" s="206">
        <f>IF(N277="snížená",J277,0)</f>
        <v>22261.200000000001</v>
      </c>
      <c r="BG277" s="206">
        <f>IF(N277="zákl. přenesená",J277,0)</f>
        <v>0</v>
      </c>
      <c r="BH277" s="206">
        <f>IF(N277="sníž. přenesená",J277,0)</f>
        <v>0</v>
      </c>
      <c r="BI277" s="206">
        <f>IF(N277="nulová",J277,0)</f>
        <v>0</v>
      </c>
      <c r="BJ277" s="16" t="s">
        <v>109</v>
      </c>
      <c r="BK277" s="206">
        <f>ROUND(I277*H277,2)</f>
        <v>22261.200000000001</v>
      </c>
      <c r="BL277" s="16" t="s">
        <v>118</v>
      </c>
      <c r="BM277" s="205" t="s">
        <v>798</v>
      </c>
    </row>
    <row r="278" s="12" customFormat="1" ht="25.92" customHeight="1">
      <c r="A278" s="12"/>
      <c r="B278" s="180"/>
      <c r="C278" s="181"/>
      <c r="D278" s="182" t="s">
        <v>65</v>
      </c>
      <c r="E278" s="183" t="s">
        <v>120</v>
      </c>
      <c r="F278" s="183" t="s">
        <v>799</v>
      </c>
      <c r="G278" s="181"/>
      <c r="H278" s="181"/>
      <c r="I278" s="181"/>
      <c r="J278" s="184">
        <f>BK278</f>
        <v>24433</v>
      </c>
      <c r="K278" s="181"/>
      <c r="L278" s="185"/>
      <c r="M278" s="186"/>
      <c r="N278" s="187"/>
      <c r="O278" s="187"/>
      <c r="P278" s="188">
        <f>P279</f>
        <v>71.80619999999999</v>
      </c>
      <c r="Q278" s="187"/>
      <c r="R278" s="188">
        <f>R279</f>
        <v>7.1050000000000004</v>
      </c>
      <c r="S278" s="187"/>
      <c r="T278" s="189">
        <f>T279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90" t="s">
        <v>125</v>
      </c>
      <c r="AT278" s="191" t="s">
        <v>65</v>
      </c>
      <c r="AU278" s="191" t="s">
        <v>66</v>
      </c>
      <c r="AY278" s="190" t="s">
        <v>110</v>
      </c>
      <c r="BK278" s="192">
        <f>BK279</f>
        <v>24433</v>
      </c>
    </row>
    <row r="279" s="12" customFormat="1" ht="22.8" customHeight="1">
      <c r="A279" s="12"/>
      <c r="B279" s="180"/>
      <c r="C279" s="181"/>
      <c r="D279" s="182" t="s">
        <v>65</v>
      </c>
      <c r="E279" s="193" t="s">
        <v>800</v>
      </c>
      <c r="F279" s="193" t="s">
        <v>801</v>
      </c>
      <c r="G279" s="181"/>
      <c r="H279" s="181"/>
      <c r="I279" s="181"/>
      <c r="J279" s="194">
        <f>BK279</f>
        <v>24433</v>
      </c>
      <c r="K279" s="181"/>
      <c r="L279" s="185"/>
      <c r="M279" s="186"/>
      <c r="N279" s="187"/>
      <c r="O279" s="187"/>
      <c r="P279" s="188">
        <f>SUM(P280:P283)</f>
        <v>71.80619999999999</v>
      </c>
      <c r="Q279" s="187"/>
      <c r="R279" s="188">
        <f>SUM(R280:R283)</f>
        <v>7.1050000000000004</v>
      </c>
      <c r="S279" s="187"/>
      <c r="T279" s="189">
        <f>SUM(T280:T283)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90" t="s">
        <v>125</v>
      </c>
      <c r="AT279" s="191" t="s">
        <v>65</v>
      </c>
      <c r="AU279" s="191" t="s">
        <v>74</v>
      </c>
      <c r="AY279" s="190" t="s">
        <v>110</v>
      </c>
      <c r="BK279" s="192">
        <f>SUM(BK280:BK283)</f>
        <v>24433</v>
      </c>
    </row>
    <row r="280" s="2" customFormat="1" ht="21.75" customHeight="1">
      <c r="A280" s="31"/>
      <c r="B280" s="32"/>
      <c r="C280" s="195" t="s">
        <v>783</v>
      </c>
      <c r="D280" s="195" t="s">
        <v>113</v>
      </c>
      <c r="E280" s="196" t="s">
        <v>803</v>
      </c>
      <c r="F280" s="197" t="s">
        <v>804</v>
      </c>
      <c r="G280" s="198" t="s">
        <v>805</v>
      </c>
      <c r="H280" s="199">
        <v>0.10000000000000001</v>
      </c>
      <c r="I280" s="200">
        <v>1780</v>
      </c>
      <c r="J280" s="200">
        <f>ROUND(I280*H280,2)</f>
        <v>178</v>
      </c>
      <c r="K280" s="197" t="s">
        <v>117</v>
      </c>
      <c r="L280" s="37"/>
      <c r="M280" s="201" t="s">
        <v>17</v>
      </c>
      <c r="N280" s="202" t="s">
        <v>38</v>
      </c>
      <c r="O280" s="203">
        <v>5.8120000000000003</v>
      </c>
      <c r="P280" s="203">
        <f>O280*H280</f>
        <v>0.58120000000000005</v>
      </c>
      <c r="Q280" s="203">
        <v>0</v>
      </c>
      <c r="R280" s="203">
        <f>Q280*H280</f>
        <v>0</v>
      </c>
      <c r="S280" s="203">
        <v>0</v>
      </c>
      <c r="T280" s="204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205" t="s">
        <v>355</v>
      </c>
      <c r="AT280" s="205" t="s">
        <v>113</v>
      </c>
      <c r="AU280" s="205" t="s">
        <v>109</v>
      </c>
      <c r="AY280" s="16" t="s">
        <v>110</v>
      </c>
      <c r="BE280" s="206">
        <f>IF(N280="základní",J280,0)</f>
        <v>0</v>
      </c>
      <c r="BF280" s="206">
        <f>IF(N280="snížená",J280,0)</f>
        <v>178</v>
      </c>
      <c r="BG280" s="206">
        <f>IF(N280="zákl. přenesená",J280,0)</f>
        <v>0</v>
      </c>
      <c r="BH280" s="206">
        <f>IF(N280="sníž. přenesená",J280,0)</f>
        <v>0</v>
      </c>
      <c r="BI280" s="206">
        <f>IF(N280="nulová",J280,0)</f>
        <v>0</v>
      </c>
      <c r="BJ280" s="16" t="s">
        <v>109</v>
      </c>
      <c r="BK280" s="206">
        <f>ROUND(I280*H280,2)</f>
        <v>178</v>
      </c>
      <c r="BL280" s="16" t="s">
        <v>355</v>
      </c>
      <c r="BM280" s="205" t="s">
        <v>806</v>
      </c>
    </row>
    <row r="281" s="2" customFormat="1" ht="55.5" customHeight="1">
      <c r="A281" s="31"/>
      <c r="B281" s="32"/>
      <c r="C281" s="195" t="s">
        <v>787</v>
      </c>
      <c r="D281" s="195" t="s">
        <v>113</v>
      </c>
      <c r="E281" s="196" t="s">
        <v>808</v>
      </c>
      <c r="F281" s="197" t="s">
        <v>809</v>
      </c>
      <c r="G281" s="198" t="s">
        <v>116</v>
      </c>
      <c r="H281" s="199">
        <v>35</v>
      </c>
      <c r="I281" s="200">
        <v>471</v>
      </c>
      <c r="J281" s="200">
        <f>ROUND(I281*H281,2)</f>
        <v>16485</v>
      </c>
      <c r="K281" s="197" t="s">
        <v>117</v>
      </c>
      <c r="L281" s="37"/>
      <c r="M281" s="201" t="s">
        <v>17</v>
      </c>
      <c r="N281" s="202" t="s">
        <v>38</v>
      </c>
      <c r="O281" s="203">
        <v>1.5409999999999999</v>
      </c>
      <c r="P281" s="203">
        <f>O281*H281</f>
        <v>53.934999999999995</v>
      </c>
      <c r="Q281" s="203">
        <v>0</v>
      </c>
      <c r="R281" s="203">
        <f>Q281*H281</f>
        <v>0</v>
      </c>
      <c r="S281" s="203">
        <v>0</v>
      </c>
      <c r="T281" s="204">
        <f>S281*H281</f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205" t="s">
        <v>355</v>
      </c>
      <c r="AT281" s="205" t="s">
        <v>113</v>
      </c>
      <c r="AU281" s="205" t="s">
        <v>109</v>
      </c>
      <c r="AY281" s="16" t="s">
        <v>110</v>
      </c>
      <c r="BE281" s="206">
        <f>IF(N281="základní",J281,0)</f>
        <v>0</v>
      </c>
      <c r="BF281" s="206">
        <f>IF(N281="snížená",J281,0)</f>
        <v>16485</v>
      </c>
      <c r="BG281" s="206">
        <f>IF(N281="zákl. přenesená",J281,0)</f>
        <v>0</v>
      </c>
      <c r="BH281" s="206">
        <f>IF(N281="sníž. přenesená",J281,0)</f>
        <v>0</v>
      </c>
      <c r="BI281" s="206">
        <f>IF(N281="nulová",J281,0)</f>
        <v>0</v>
      </c>
      <c r="BJ281" s="16" t="s">
        <v>109</v>
      </c>
      <c r="BK281" s="206">
        <f>ROUND(I281*H281,2)</f>
        <v>16485</v>
      </c>
      <c r="BL281" s="16" t="s">
        <v>355</v>
      </c>
      <c r="BM281" s="205" t="s">
        <v>810</v>
      </c>
    </row>
    <row r="282" s="2" customFormat="1" ht="33" customHeight="1">
      <c r="A282" s="31"/>
      <c r="B282" s="32"/>
      <c r="C282" s="195" t="s">
        <v>791</v>
      </c>
      <c r="D282" s="195" t="s">
        <v>113</v>
      </c>
      <c r="E282" s="196" t="s">
        <v>812</v>
      </c>
      <c r="F282" s="197" t="s">
        <v>813</v>
      </c>
      <c r="G282" s="198" t="s">
        <v>116</v>
      </c>
      <c r="H282" s="199">
        <v>35</v>
      </c>
      <c r="I282" s="200">
        <v>93</v>
      </c>
      <c r="J282" s="200">
        <f>ROUND(I282*H282,2)</f>
        <v>3255</v>
      </c>
      <c r="K282" s="197" t="s">
        <v>117</v>
      </c>
      <c r="L282" s="37"/>
      <c r="M282" s="201" t="s">
        <v>17</v>
      </c>
      <c r="N282" s="202" t="s">
        <v>38</v>
      </c>
      <c r="O282" s="203">
        <v>0.072999999999999995</v>
      </c>
      <c r="P282" s="203">
        <f>O282*H282</f>
        <v>2.5549999999999997</v>
      </c>
      <c r="Q282" s="203">
        <v>0.20300000000000001</v>
      </c>
      <c r="R282" s="203">
        <f>Q282*H282</f>
        <v>7.1050000000000004</v>
      </c>
      <c r="S282" s="203">
        <v>0</v>
      </c>
      <c r="T282" s="204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205" t="s">
        <v>355</v>
      </c>
      <c r="AT282" s="205" t="s">
        <v>113</v>
      </c>
      <c r="AU282" s="205" t="s">
        <v>109</v>
      </c>
      <c r="AY282" s="16" t="s">
        <v>110</v>
      </c>
      <c r="BE282" s="206">
        <f>IF(N282="základní",J282,0)</f>
        <v>0</v>
      </c>
      <c r="BF282" s="206">
        <f>IF(N282="snížená",J282,0)</f>
        <v>3255</v>
      </c>
      <c r="BG282" s="206">
        <f>IF(N282="zákl. přenesená",J282,0)</f>
        <v>0</v>
      </c>
      <c r="BH282" s="206">
        <f>IF(N282="sníž. přenesená",J282,0)</f>
        <v>0</v>
      </c>
      <c r="BI282" s="206">
        <f>IF(N282="nulová",J282,0)</f>
        <v>0</v>
      </c>
      <c r="BJ282" s="16" t="s">
        <v>109</v>
      </c>
      <c r="BK282" s="206">
        <f>ROUND(I282*H282,2)</f>
        <v>3255</v>
      </c>
      <c r="BL282" s="16" t="s">
        <v>355</v>
      </c>
      <c r="BM282" s="205" t="s">
        <v>814</v>
      </c>
    </row>
    <row r="283" s="2" customFormat="1" ht="33" customHeight="1">
      <c r="A283" s="31"/>
      <c r="B283" s="32"/>
      <c r="C283" s="195" t="s">
        <v>795</v>
      </c>
      <c r="D283" s="195" t="s">
        <v>113</v>
      </c>
      <c r="E283" s="196" t="s">
        <v>816</v>
      </c>
      <c r="F283" s="197" t="s">
        <v>817</v>
      </c>
      <c r="G283" s="198" t="s">
        <v>116</v>
      </c>
      <c r="H283" s="199">
        <v>35</v>
      </c>
      <c r="I283" s="200">
        <v>129</v>
      </c>
      <c r="J283" s="200">
        <f>ROUND(I283*H283,2)</f>
        <v>4515</v>
      </c>
      <c r="K283" s="197" t="s">
        <v>117</v>
      </c>
      <c r="L283" s="37"/>
      <c r="M283" s="201" t="s">
        <v>17</v>
      </c>
      <c r="N283" s="202" t="s">
        <v>38</v>
      </c>
      <c r="O283" s="203">
        <v>0.42099999999999999</v>
      </c>
      <c r="P283" s="203">
        <f>O283*H283</f>
        <v>14.734999999999999</v>
      </c>
      <c r="Q283" s="203">
        <v>0</v>
      </c>
      <c r="R283" s="203">
        <f>Q283*H283</f>
        <v>0</v>
      </c>
      <c r="S283" s="203">
        <v>0</v>
      </c>
      <c r="T283" s="204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205" t="s">
        <v>355</v>
      </c>
      <c r="AT283" s="205" t="s">
        <v>113</v>
      </c>
      <c r="AU283" s="205" t="s">
        <v>109</v>
      </c>
      <c r="AY283" s="16" t="s">
        <v>110</v>
      </c>
      <c r="BE283" s="206">
        <f>IF(N283="základní",J283,0)</f>
        <v>0</v>
      </c>
      <c r="BF283" s="206">
        <f>IF(N283="snížená",J283,0)</f>
        <v>4515</v>
      </c>
      <c r="BG283" s="206">
        <f>IF(N283="zákl. přenesená",J283,0)</f>
        <v>0</v>
      </c>
      <c r="BH283" s="206">
        <f>IF(N283="sníž. přenesená",J283,0)</f>
        <v>0</v>
      </c>
      <c r="BI283" s="206">
        <f>IF(N283="nulová",J283,0)</f>
        <v>0</v>
      </c>
      <c r="BJ283" s="16" t="s">
        <v>109</v>
      </c>
      <c r="BK283" s="206">
        <f>ROUND(I283*H283,2)</f>
        <v>4515</v>
      </c>
      <c r="BL283" s="16" t="s">
        <v>355</v>
      </c>
      <c r="BM283" s="205" t="s">
        <v>818</v>
      </c>
    </row>
    <row r="284" s="12" customFormat="1" ht="25.92" customHeight="1">
      <c r="A284" s="12"/>
      <c r="B284" s="180"/>
      <c r="C284" s="181"/>
      <c r="D284" s="182" t="s">
        <v>65</v>
      </c>
      <c r="E284" s="183" t="s">
        <v>819</v>
      </c>
      <c r="F284" s="183" t="s">
        <v>820</v>
      </c>
      <c r="G284" s="181"/>
      <c r="H284" s="181"/>
      <c r="I284" s="181"/>
      <c r="J284" s="184">
        <f>BK284</f>
        <v>29570</v>
      </c>
      <c r="K284" s="181"/>
      <c r="L284" s="185"/>
      <c r="M284" s="186"/>
      <c r="N284" s="187"/>
      <c r="O284" s="187"/>
      <c r="P284" s="188">
        <f>SUM(P285:P290)</f>
        <v>75</v>
      </c>
      <c r="Q284" s="187"/>
      <c r="R284" s="188">
        <f>SUM(R285:R290)</f>
        <v>0</v>
      </c>
      <c r="S284" s="187"/>
      <c r="T284" s="189">
        <f>SUM(T285:T290)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90" t="s">
        <v>129</v>
      </c>
      <c r="AT284" s="191" t="s">
        <v>65</v>
      </c>
      <c r="AU284" s="191" t="s">
        <v>66</v>
      </c>
      <c r="AY284" s="190" t="s">
        <v>110</v>
      </c>
      <c r="BK284" s="192">
        <f>SUM(BK285:BK290)</f>
        <v>29570</v>
      </c>
    </row>
    <row r="285" s="2" customFormat="1" ht="21.75" customHeight="1">
      <c r="A285" s="31"/>
      <c r="B285" s="32"/>
      <c r="C285" s="195" t="s">
        <v>802</v>
      </c>
      <c r="D285" s="195" t="s">
        <v>113</v>
      </c>
      <c r="E285" s="196" t="s">
        <v>822</v>
      </c>
      <c r="F285" s="197" t="s">
        <v>823</v>
      </c>
      <c r="G285" s="198" t="s">
        <v>824</v>
      </c>
      <c r="H285" s="199">
        <v>40</v>
      </c>
      <c r="I285" s="200">
        <v>312</v>
      </c>
      <c r="J285" s="200">
        <f>ROUND(I285*H285,2)</f>
        <v>12480</v>
      </c>
      <c r="K285" s="197" t="s">
        <v>117</v>
      </c>
      <c r="L285" s="37"/>
      <c r="M285" s="201" t="s">
        <v>17</v>
      </c>
      <c r="N285" s="202" t="s">
        <v>38</v>
      </c>
      <c r="O285" s="203">
        <v>1</v>
      </c>
      <c r="P285" s="203">
        <f>O285*H285</f>
        <v>40</v>
      </c>
      <c r="Q285" s="203">
        <v>0</v>
      </c>
      <c r="R285" s="203">
        <f>Q285*H285</f>
        <v>0</v>
      </c>
      <c r="S285" s="203">
        <v>0</v>
      </c>
      <c r="T285" s="204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205" t="s">
        <v>825</v>
      </c>
      <c r="AT285" s="205" t="s">
        <v>113</v>
      </c>
      <c r="AU285" s="205" t="s">
        <v>74</v>
      </c>
      <c r="AY285" s="16" t="s">
        <v>110</v>
      </c>
      <c r="BE285" s="206">
        <f>IF(N285="základní",J285,0)</f>
        <v>0</v>
      </c>
      <c r="BF285" s="206">
        <f>IF(N285="snížená",J285,0)</f>
        <v>12480</v>
      </c>
      <c r="BG285" s="206">
        <f>IF(N285="zákl. přenesená",J285,0)</f>
        <v>0</v>
      </c>
      <c r="BH285" s="206">
        <f>IF(N285="sníž. přenesená",J285,0)</f>
        <v>0</v>
      </c>
      <c r="BI285" s="206">
        <f>IF(N285="nulová",J285,0)</f>
        <v>0</v>
      </c>
      <c r="BJ285" s="16" t="s">
        <v>109</v>
      </c>
      <c r="BK285" s="206">
        <f>ROUND(I285*H285,2)</f>
        <v>12480</v>
      </c>
      <c r="BL285" s="16" t="s">
        <v>825</v>
      </c>
      <c r="BM285" s="205" t="s">
        <v>826</v>
      </c>
    </row>
    <row r="286" s="2" customFormat="1">
      <c r="A286" s="31"/>
      <c r="B286" s="32"/>
      <c r="C286" s="33"/>
      <c r="D286" s="216" t="s">
        <v>186</v>
      </c>
      <c r="E286" s="33"/>
      <c r="F286" s="217" t="s">
        <v>827</v>
      </c>
      <c r="G286" s="33"/>
      <c r="H286" s="33"/>
      <c r="I286" s="33"/>
      <c r="J286" s="33"/>
      <c r="K286" s="33"/>
      <c r="L286" s="37"/>
      <c r="M286" s="218"/>
      <c r="N286" s="219"/>
      <c r="O286" s="76"/>
      <c r="P286" s="76"/>
      <c r="Q286" s="76"/>
      <c r="R286" s="76"/>
      <c r="S286" s="76"/>
      <c r="T286" s="77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T286" s="16" t="s">
        <v>186</v>
      </c>
      <c r="AU286" s="16" t="s">
        <v>74</v>
      </c>
    </row>
    <row r="287" s="2" customFormat="1" ht="21.75" customHeight="1">
      <c r="A287" s="31"/>
      <c r="B287" s="32"/>
      <c r="C287" s="195" t="s">
        <v>807</v>
      </c>
      <c r="D287" s="195" t="s">
        <v>113</v>
      </c>
      <c r="E287" s="196" t="s">
        <v>829</v>
      </c>
      <c r="F287" s="197" t="s">
        <v>830</v>
      </c>
      <c r="G287" s="198" t="s">
        <v>824</v>
      </c>
      <c r="H287" s="199">
        <v>15</v>
      </c>
      <c r="I287" s="200">
        <v>462</v>
      </c>
      <c r="J287" s="200">
        <f>ROUND(I287*H287,2)</f>
        <v>6930</v>
      </c>
      <c r="K287" s="197" t="s">
        <v>117</v>
      </c>
      <c r="L287" s="37"/>
      <c r="M287" s="201" t="s">
        <v>17</v>
      </c>
      <c r="N287" s="202" t="s">
        <v>38</v>
      </c>
      <c r="O287" s="203">
        <v>1</v>
      </c>
      <c r="P287" s="203">
        <f>O287*H287</f>
        <v>15</v>
      </c>
      <c r="Q287" s="203">
        <v>0</v>
      </c>
      <c r="R287" s="203">
        <f>Q287*H287</f>
        <v>0</v>
      </c>
      <c r="S287" s="203">
        <v>0</v>
      </c>
      <c r="T287" s="204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205" t="s">
        <v>825</v>
      </c>
      <c r="AT287" s="205" t="s">
        <v>113</v>
      </c>
      <c r="AU287" s="205" t="s">
        <v>74</v>
      </c>
      <c r="AY287" s="16" t="s">
        <v>110</v>
      </c>
      <c r="BE287" s="206">
        <f>IF(N287="základní",J287,0)</f>
        <v>0</v>
      </c>
      <c r="BF287" s="206">
        <f>IF(N287="snížená",J287,0)</f>
        <v>6930</v>
      </c>
      <c r="BG287" s="206">
        <f>IF(N287="zákl. přenesená",J287,0)</f>
        <v>0</v>
      </c>
      <c r="BH287" s="206">
        <f>IF(N287="sníž. přenesená",J287,0)</f>
        <v>0</v>
      </c>
      <c r="BI287" s="206">
        <f>IF(N287="nulová",J287,0)</f>
        <v>0</v>
      </c>
      <c r="BJ287" s="16" t="s">
        <v>109</v>
      </c>
      <c r="BK287" s="206">
        <f>ROUND(I287*H287,2)</f>
        <v>6930</v>
      </c>
      <c r="BL287" s="16" t="s">
        <v>825</v>
      </c>
      <c r="BM287" s="205" t="s">
        <v>831</v>
      </c>
    </row>
    <row r="288" s="2" customFormat="1">
      <c r="A288" s="31"/>
      <c r="B288" s="32"/>
      <c r="C288" s="33"/>
      <c r="D288" s="216" t="s">
        <v>186</v>
      </c>
      <c r="E288" s="33"/>
      <c r="F288" s="217" t="s">
        <v>832</v>
      </c>
      <c r="G288" s="33"/>
      <c r="H288" s="33"/>
      <c r="I288" s="33"/>
      <c r="J288" s="33"/>
      <c r="K288" s="33"/>
      <c r="L288" s="37"/>
      <c r="M288" s="218"/>
      <c r="N288" s="219"/>
      <c r="O288" s="76"/>
      <c r="P288" s="76"/>
      <c r="Q288" s="76"/>
      <c r="R288" s="76"/>
      <c r="S288" s="76"/>
      <c r="T288" s="77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T288" s="16" t="s">
        <v>186</v>
      </c>
      <c r="AU288" s="16" t="s">
        <v>74</v>
      </c>
    </row>
    <row r="289" s="2" customFormat="1" ht="21.75" customHeight="1">
      <c r="A289" s="31"/>
      <c r="B289" s="32"/>
      <c r="C289" s="195" t="s">
        <v>811</v>
      </c>
      <c r="D289" s="195" t="s">
        <v>113</v>
      </c>
      <c r="E289" s="196" t="s">
        <v>834</v>
      </c>
      <c r="F289" s="197" t="s">
        <v>835</v>
      </c>
      <c r="G289" s="198" t="s">
        <v>824</v>
      </c>
      <c r="H289" s="199">
        <v>20</v>
      </c>
      <c r="I289" s="200">
        <v>508</v>
      </c>
      <c r="J289" s="200">
        <f>ROUND(I289*H289,2)</f>
        <v>10160</v>
      </c>
      <c r="K289" s="197" t="s">
        <v>117</v>
      </c>
      <c r="L289" s="37"/>
      <c r="M289" s="201" t="s">
        <v>17</v>
      </c>
      <c r="N289" s="202" t="s">
        <v>38</v>
      </c>
      <c r="O289" s="203">
        <v>1</v>
      </c>
      <c r="P289" s="203">
        <f>O289*H289</f>
        <v>20</v>
      </c>
      <c r="Q289" s="203">
        <v>0</v>
      </c>
      <c r="R289" s="203">
        <f>Q289*H289</f>
        <v>0</v>
      </c>
      <c r="S289" s="203">
        <v>0</v>
      </c>
      <c r="T289" s="204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205" t="s">
        <v>825</v>
      </c>
      <c r="AT289" s="205" t="s">
        <v>113</v>
      </c>
      <c r="AU289" s="205" t="s">
        <v>74</v>
      </c>
      <c r="AY289" s="16" t="s">
        <v>110</v>
      </c>
      <c r="BE289" s="206">
        <f>IF(N289="základní",J289,0)</f>
        <v>0</v>
      </c>
      <c r="BF289" s="206">
        <f>IF(N289="snížená",J289,0)</f>
        <v>10160</v>
      </c>
      <c r="BG289" s="206">
        <f>IF(N289="zákl. přenesená",J289,0)</f>
        <v>0</v>
      </c>
      <c r="BH289" s="206">
        <f>IF(N289="sníž. přenesená",J289,0)</f>
        <v>0</v>
      </c>
      <c r="BI289" s="206">
        <f>IF(N289="nulová",J289,0)</f>
        <v>0</v>
      </c>
      <c r="BJ289" s="16" t="s">
        <v>109</v>
      </c>
      <c r="BK289" s="206">
        <f>ROUND(I289*H289,2)</f>
        <v>10160</v>
      </c>
      <c r="BL289" s="16" t="s">
        <v>825</v>
      </c>
      <c r="BM289" s="205" t="s">
        <v>836</v>
      </c>
    </row>
    <row r="290" s="2" customFormat="1">
      <c r="A290" s="31"/>
      <c r="B290" s="32"/>
      <c r="C290" s="33"/>
      <c r="D290" s="216" t="s">
        <v>186</v>
      </c>
      <c r="E290" s="33"/>
      <c r="F290" s="217" t="s">
        <v>837</v>
      </c>
      <c r="G290" s="33"/>
      <c r="H290" s="33"/>
      <c r="I290" s="33"/>
      <c r="J290" s="33"/>
      <c r="K290" s="33"/>
      <c r="L290" s="37"/>
      <c r="M290" s="218"/>
      <c r="N290" s="219"/>
      <c r="O290" s="76"/>
      <c r="P290" s="76"/>
      <c r="Q290" s="76"/>
      <c r="R290" s="76"/>
      <c r="S290" s="76"/>
      <c r="T290" s="77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T290" s="16" t="s">
        <v>186</v>
      </c>
      <c r="AU290" s="16" t="s">
        <v>74</v>
      </c>
    </row>
    <row r="291" s="12" customFormat="1" ht="25.92" customHeight="1">
      <c r="A291" s="12"/>
      <c r="B291" s="180"/>
      <c r="C291" s="181"/>
      <c r="D291" s="182" t="s">
        <v>65</v>
      </c>
      <c r="E291" s="183" t="s">
        <v>838</v>
      </c>
      <c r="F291" s="183" t="s">
        <v>839</v>
      </c>
      <c r="G291" s="181"/>
      <c r="H291" s="181"/>
      <c r="I291" s="181"/>
      <c r="J291" s="184">
        <f>BK291</f>
        <v>10000</v>
      </c>
      <c r="K291" s="181"/>
      <c r="L291" s="185"/>
      <c r="M291" s="186"/>
      <c r="N291" s="187"/>
      <c r="O291" s="187"/>
      <c r="P291" s="188">
        <f>P292</f>
        <v>0</v>
      </c>
      <c r="Q291" s="187"/>
      <c r="R291" s="188">
        <f>R292</f>
        <v>0</v>
      </c>
      <c r="S291" s="187"/>
      <c r="T291" s="189">
        <f>T292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90" t="s">
        <v>133</v>
      </c>
      <c r="AT291" s="191" t="s">
        <v>65</v>
      </c>
      <c r="AU291" s="191" t="s">
        <v>66</v>
      </c>
      <c r="AY291" s="190" t="s">
        <v>110</v>
      </c>
      <c r="BK291" s="192">
        <f>BK292</f>
        <v>10000</v>
      </c>
    </row>
    <row r="292" s="12" customFormat="1" ht="22.8" customHeight="1">
      <c r="A292" s="12"/>
      <c r="B292" s="180"/>
      <c r="C292" s="181"/>
      <c r="D292" s="182" t="s">
        <v>65</v>
      </c>
      <c r="E292" s="193" t="s">
        <v>840</v>
      </c>
      <c r="F292" s="193" t="s">
        <v>841</v>
      </c>
      <c r="G292" s="181"/>
      <c r="H292" s="181"/>
      <c r="I292" s="181"/>
      <c r="J292" s="194">
        <f>BK292</f>
        <v>10000</v>
      </c>
      <c r="K292" s="181"/>
      <c r="L292" s="185"/>
      <c r="M292" s="186"/>
      <c r="N292" s="187"/>
      <c r="O292" s="187"/>
      <c r="P292" s="188">
        <f>SUM(P293:P295)</f>
        <v>0</v>
      </c>
      <c r="Q292" s="187"/>
      <c r="R292" s="188">
        <f>SUM(R293:R295)</f>
        <v>0</v>
      </c>
      <c r="S292" s="187"/>
      <c r="T292" s="189">
        <f>SUM(T293:T295)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190" t="s">
        <v>133</v>
      </c>
      <c r="AT292" s="191" t="s">
        <v>65</v>
      </c>
      <c r="AU292" s="191" t="s">
        <v>74</v>
      </c>
      <c r="AY292" s="190" t="s">
        <v>110</v>
      </c>
      <c r="BK292" s="192">
        <f>SUM(BK293:BK295)</f>
        <v>10000</v>
      </c>
    </row>
    <row r="293" s="2" customFormat="1" ht="16.5" customHeight="1">
      <c r="A293" s="31"/>
      <c r="B293" s="32"/>
      <c r="C293" s="195" t="s">
        <v>815</v>
      </c>
      <c r="D293" s="195" t="s">
        <v>113</v>
      </c>
      <c r="E293" s="196" t="s">
        <v>843</v>
      </c>
      <c r="F293" s="197" t="s">
        <v>844</v>
      </c>
      <c r="G293" s="198" t="s">
        <v>845</v>
      </c>
      <c r="H293" s="199">
        <v>1</v>
      </c>
      <c r="I293" s="200">
        <v>4000</v>
      </c>
      <c r="J293" s="200">
        <f>ROUND(I293*H293,2)</f>
        <v>4000</v>
      </c>
      <c r="K293" s="197" t="s">
        <v>117</v>
      </c>
      <c r="L293" s="37"/>
      <c r="M293" s="201" t="s">
        <v>17</v>
      </c>
      <c r="N293" s="202" t="s">
        <v>38</v>
      </c>
      <c r="O293" s="203">
        <v>0</v>
      </c>
      <c r="P293" s="203">
        <f>O293*H293</f>
        <v>0</v>
      </c>
      <c r="Q293" s="203">
        <v>0</v>
      </c>
      <c r="R293" s="203">
        <f>Q293*H293</f>
        <v>0</v>
      </c>
      <c r="S293" s="203">
        <v>0</v>
      </c>
      <c r="T293" s="204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205" t="s">
        <v>846</v>
      </c>
      <c r="AT293" s="205" t="s">
        <v>113</v>
      </c>
      <c r="AU293" s="205" t="s">
        <v>109</v>
      </c>
      <c r="AY293" s="16" t="s">
        <v>110</v>
      </c>
      <c r="BE293" s="206">
        <f>IF(N293="základní",J293,0)</f>
        <v>0</v>
      </c>
      <c r="BF293" s="206">
        <f>IF(N293="snížená",J293,0)</f>
        <v>4000</v>
      </c>
      <c r="BG293" s="206">
        <f>IF(N293="zákl. přenesená",J293,0)</f>
        <v>0</v>
      </c>
      <c r="BH293" s="206">
        <f>IF(N293="sníž. přenesená",J293,0)</f>
        <v>0</v>
      </c>
      <c r="BI293" s="206">
        <f>IF(N293="nulová",J293,0)</f>
        <v>0</v>
      </c>
      <c r="BJ293" s="16" t="s">
        <v>109</v>
      </c>
      <c r="BK293" s="206">
        <f>ROUND(I293*H293,2)</f>
        <v>4000</v>
      </c>
      <c r="BL293" s="16" t="s">
        <v>846</v>
      </c>
      <c r="BM293" s="205" t="s">
        <v>847</v>
      </c>
    </row>
    <row r="294" s="2" customFormat="1">
      <c r="A294" s="31"/>
      <c r="B294" s="32"/>
      <c r="C294" s="33"/>
      <c r="D294" s="216" t="s">
        <v>186</v>
      </c>
      <c r="E294" s="33"/>
      <c r="F294" s="217" t="s">
        <v>848</v>
      </c>
      <c r="G294" s="33"/>
      <c r="H294" s="33"/>
      <c r="I294" s="33"/>
      <c r="J294" s="33"/>
      <c r="K294" s="33"/>
      <c r="L294" s="37"/>
      <c r="M294" s="218"/>
      <c r="N294" s="219"/>
      <c r="O294" s="76"/>
      <c r="P294" s="76"/>
      <c r="Q294" s="76"/>
      <c r="R294" s="76"/>
      <c r="S294" s="76"/>
      <c r="T294" s="77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T294" s="16" t="s">
        <v>186</v>
      </c>
      <c r="AU294" s="16" t="s">
        <v>109</v>
      </c>
    </row>
    <row r="295" s="2" customFormat="1" ht="16.5" customHeight="1">
      <c r="A295" s="31"/>
      <c r="B295" s="32"/>
      <c r="C295" s="195" t="s">
        <v>821</v>
      </c>
      <c r="D295" s="195" t="s">
        <v>113</v>
      </c>
      <c r="E295" s="196" t="s">
        <v>850</v>
      </c>
      <c r="F295" s="197" t="s">
        <v>851</v>
      </c>
      <c r="G295" s="198" t="s">
        <v>411</v>
      </c>
      <c r="H295" s="199">
        <v>1</v>
      </c>
      <c r="I295" s="200">
        <v>6000</v>
      </c>
      <c r="J295" s="200">
        <f>ROUND(I295*H295,2)</f>
        <v>6000</v>
      </c>
      <c r="K295" s="197" t="s">
        <v>117</v>
      </c>
      <c r="L295" s="37"/>
      <c r="M295" s="229" t="s">
        <v>17</v>
      </c>
      <c r="N295" s="230" t="s">
        <v>38</v>
      </c>
      <c r="O295" s="231">
        <v>0</v>
      </c>
      <c r="P295" s="231">
        <f>O295*H295</f>
        <v>0</v>
      </c>
      <c r="Q295" s="231">
        <v>0</v>
      </c>
      <c r="R295" s="231">
        <f>Q295*H295</f>
        <v>0</v>
      </c>
      <c r="S295" s="231">
        <v>0</v>
      </c>
      <c r="T295" s="232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205" t="s">
        <v>846</v>
      </c>
      <c r="AT295" s="205" t="s">
        <v>113</v>
      </c>
      <c r="AU295" s="205" t="s">
        <v>109</v>
      </c>
      <c r="AY295" s="16" t="s">
        <v>110</v>
      </c>
      <c r="BE295" s="206">
        <f>IF(N295="základní",J295,0)</f>
        <v>0</v>
      </c>
      <c r="BF295" s="206">
        <f>IF(N295="snížená",J295,0)</f>
        <v>6000</v>
      </c>
      <c r="BG295" s="206">
        <f>IF(N295="zákl. přenesená",J295,0)</f>
        <v>0</v>
      </c>
      <c r="BH295" s="206">
        <f>IF(N295="sníž. přenesená",J295,0)</f>
        <v>0</v>
      </c>
      <c r="BI295" s="206">
        <f>IF(N295="nulová",J295,0)</f>
        <v>0</v>
      </c>
      <c r="BJ295" s="16" t="s">
        <v>109</v>
      </c>
      <c r="BK295" s="206">
        <f>ROUND(I295*H295,2)</f>
        <v>6000</v>
      </c>
      <c r="BL295" s="16" t="s">
        <v>846</v>
      </c>
      <c r="BM295" s="205" t="s">
        <v>852</v>
      </c>
    </row>
    <row r="296" s="2" customFormat="1" ht="6.96" customHeight="1">
      <c r="A296" s="31"/>
      <c r="B296" s="51"/>
      <c r="C296" s="52"/>
      <c r="D296" s="52"/>
      <c r="E296" s="52"/>
      <c r="F296" s="52"/>
      <c r="G296" s="52"/>
      <c r="H296" s="52"/>
      <c r="I296" s="52"/>
      <c r="J296" s="52"/>
      <c r="K296" s="52"/>
      <c r="L296" s="37"/>
      <c r="M296" s="31"/>
      <c r="O296" s="31"/>
      <c r="P296" s="31"/>
      <c r="Q296" s="31"/>
      <c r="R296" s="31"/>
      <c r="S296" s="31"/>
      <c r="T296" s="31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</row>
  </sheetData>
  <sheetProtection sheet="1" autoFilter="0" formatColumns="0" formatRows="0" objects="1" scenarios="1" spinCount="100000" saltValue="COS/Oqzy3nfqdwZQ5zAPNfY8FN/rUl/JG/KGCznDj3vnsuZkA66mHYgfl3tY6UMk0dnnM9sQoyPBkt3lzQNwNQ==" hashValue="+DhV0p4foPB9agtNT9pL6OmJ8F3irIH3qlQpZf6jXjQ5VX4tvCpzPmpHSwm0IXhtVNRVkkdOfaap6mp+tJzZnA==" algorithmName="SHA-512" password="CC35"/>
  <autoFilter ref="C85:K29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3" customWidth="1"/>
    <col min="2" max="2" width="1.667969" style="233" customWidth="1"/>
    <col min="3" max="4" width="5" style="233" customWidth="1"/>
    <col min="5" max="5" width="11.66016" style="233" customWidth="1"/>
    <col min="6" max="6" width="9.160156" style="233" customWidth="1"/>
    <col min="7" max="7" width="5" style="233" customWidth="1"/>
    <col min="8" max="8" width="77.83203" style="233" customWidth="1"/>
    <col min="9" max="10" width="20" style="233" customWidth="1"/>
    <col min="11" max="11" width="1.667969" style="233" customWidth="1"/>
  </cols>
  <sheetData>
    <row r="1" s="1" customFormat="1" ht="37.5" customHeight="1"/>
    <row r="2" s="1" customFormat="1" ht="7.5" customHeight="1">
      <c r="B2" s="234"/>
      <c r="C2" s="235"/>
      <c r="D2" s="235"/>
      <c r="E2" s="235"/>
      <c r="F2" s="235"/>
      <c r="G2" s="235"/>
      <c r="H2" s="235"/>
      <c r="I2" s="235"/>
      <c r="J2" s="235"/>
      <c r="K2" s="236"/>
    </row>
    <row r="3" s="14" customFormat="1" ht="45" customHeight="1">
      <c r="B3" s="237"/>
      <c r="C3" s="238" t="s">
        <v>880</v>
      </c>
      <c r="D3" s="238"/>
      <c r="E3" s="238"/>
      <c r="F3" s="238"/>
      <c r="G3" s="238"/>
      <c r="H3" s="238"/>
      <c r="I3" s="238"/>
      <c r="J3" s="238"/>
      <c r="K3" s="239"/>
    </row>
    <row r="4" s="1" customFormat="1" ht="25.5" customHeight="1">
      <c r="B4" s="240"/>
      <c r="C4" s="241" t="s">
        <v>881</v>
      </c>
      <c r="D4" s="241"/>
      <c r="E4" s="241"/>
      <c r="F4" s="241"/>
      <c r="G4" s="241"/>
      <c r="H4" s="241"/>
      <c r="I4" s="241"/>
      <c r="J4" s="241"/>
      <c r="K4" s="242"/>
    </row>
    <row r="5" s="1" customFormat="1" ht="5.25" customHeight="1">
      <c r="B5" s="240"/>
      <c r="C5" s="243"/>
      <c r="D5" s="243"/>
      <c r="E5" s="243"/>
      <c r="F5" s="243"/>
      <c r="G5" s="243"/>
      <c r="H5" s="243"/>
      <c r="I5" s="243"/>
      <c r="J5" s="243"/>
      <c r="K5" s="242"/>
    </row>
    <row r="6" s="1" customFormat="1" ht="15" customHeight="1">
      <c r="B6" s="240"/>
      <c r="C6" s="244" t="s">
        <v>882</v>
      </c>
      <c r="D6" s="244"/>
      <c r="E6" s="244"/>
      <c r="F6" s="244"/>
      <c r="G6" s="244"/>
      <c r="H6" s="244"/>
      <c r="I6" s="244"/>
      <c r="J6" s="244"/>
      <c r="K6" s="242"/>
    </row>
    <row r="7" s="1" customFormat="1" ht="15" customHeight="1">
      <c r="B7" s="245"/>
      <c r="C7" s="244" t="s">
        <v>883</v>
      </c>
      <c r="D7" s="244"/>
      <c r="E7" s="244"/>
      <c r="F7" s="244"/>
      <c r="G7" s="244"/>
      <c r="H7" s="244"/>
      <c r="I7" s="244"/>
      <c r="J7" s="244"/>
      <c r="K7" s="242"/>
    </row>
    <row r="8" s="1" customFormat="1" ht="12.75" customHeight="1">
      <c r="B8" s="245"/>
      <c r="C8" s="244"/>
      <c r="D8" s="244"/>
      <c r="E8" s="244"/>
      <c r="F8" s="244"/>
      <c r="G8" s="244"/>
      <c r="H8" s="244"/>
      <c r="I8" s="244"/>
      <c r="J8" s="244"/>
      <c r="K8" s="242"/>
    </row>
    <row r="9" s="1" customFormat="1" ht="15" customHeight="1">
      <c r="B9" s="245"/>
      <c r="C9" s="244" t="s">
        <v>884</v>
      </c>
      <c r="D9" s="244"/>
      <c r="E9" s="244"/>
      <c r="F9" s="244"/>
      <c r="G9" s="244"/>
      <c r="H9" s="244"/>
      <c r="I9" s="244"/>
      <c r="J9" s="244"/>
      <c r="K9" s="242"/>
    </row>
    <row r="10" s="1" customFormat="1" ht="15" customHeight="1">
      <c r="B10" s="245"/>
      <c r="C10" s="244"/>
      <c r="D10" s="244" t="s">
        <v>885</v>
      </c>
      <c r="E10" s="244"/>
      <c r="F10" s="244"/>
      <c r="G10" s="244"/>
      <c r="H10" s="244"/>
      <c r="I10" s="244"/>
      <c r="J10" s="244"/>
      <c r="K10" s="242"/>
    </row>
    <row r="11" s="1" customFormat="1" ht="15" customHeight="1">
      <c r="B11" s="245"/>
      <c r="C11" s="246"/>
      <c r="D11" s="244" t="s">
        <v>886</v>
      </c>
      <c r="E11" s="244"/>
      <c r="F11" s="244"/>
      <c r="G11" s="244"/>
      <c r="H11" s="244"/>
      <c r="I11" s="244"/>
      <c r="J11" s="244"/>
      <c r="K11" s="242"/>
    </row>
    <row r="12" s="1" customFormat="1" ht="15" customHeight="1">
      <c r="B12" s="245"/>
      <c r="C12" s="246"/>
      <c r="D12" s="244"/>
      <c r="E12" s="244"/>
      <c r="F12" s="244"/>
      <c r="G12" s="244"/>
      <c r="H12" s="244"/>
      <c r="I12" s="244"/>
      <c r="J12" s="244"/>
      <c r="K12" s="242"/>
    </row>
    <row r="13" s="1" customFormat="1" ht="15" customHeight="1">
      <c r="B13" s="245"/>
      <c r="C13" s="246"/>
      <c r="D13" s="247" t="s">
        <v>887</v>
      </c>
      <c r="E13" s="244"/>
      <c r="F13" s="244"/>
      <c r="G13" s="244"/>
      <c r="H13" s="244"/>
      <c r="I13" s="244"/>
      <c r="J13" s="244"/>
      <c r="K13" s="242"/>
    </row>
    <row r="14" s="1" customFormat="1" ht="12.75" customHeight="1">
      <c r="B14" s="245"/>
      <c r="C14" s="246"/>
      <c r="D14" s="246"/>
      <c r="E14" s="246"/>
      <c r="F14" s="246"/>
      <c r="G14" s="246"/>
      <c r="H14" s="246"/>
      <c r="I14" s="246"/>
      <c r="J14" s="246"/>
      <c r="K14" s="242"/>
    </row>
    <row r="15" s="1" customFormat="1" ht="15" customHeight="1">
      <c r="B15" s="245"/>
      <c r="C15" s="246"/>
      <c r="D15" s="244" t="s">
        <v>888</v>
      </c>
      <c r="E15" s="244"/>
      <c r="F15" s="244"/>
      <c r="G15" s="244"/>
      <c r="H15" s="244"/>
      <c r="I15" s="244"/>
      <c r="J15" s="244"/>
      <c r="K15" s="242"/>
    </row>
    <row r="16" s="1" customFormat="1" ht="15" customHeight="1">
      <c r="B16" s="245"/>
      <c r="C16" s="246"/>
      <c r="D16" s="244" t="s">
        <v>889</v>
      </c>
      <c r="E16" s="244"/>
      <c r="F16" s="244"/>
      <c r="G16" s="244"/>
      <c r="H16" s="244"/>
      <c r="I16" s="244"/>
      <c r="J16" s="244"/>
      <c r="K16" s="242"/>
    </row>
    <row r="17" s="1" customFormat="1" ht="15" customHeight="1">
      <c r="B17" s="245"/>
      <c r="C17" s="246"/>
      <c r="D17" s="244" t="s">
        <v>890</v>
      </c>
      <c r="E17" s="244"/>
      <c r="F17" s="244"/>
      <c r="G17" s="244"/>
      <c r="H17" s="244"/>
      <c r="I17" s="244"/>
      <c r="J17" s="244"/>
      <c r="K17" s="242"/>
    </row>
    <row r="18" s="1" customFormat="1" ht="15" customHeight="1">
      <c r="B18" s="245"/>
      <c r="C18" s="246"/>
      <c r="D18" s="246"/>
      <c r="E18" s="248" t="s">
        <v>73</v>
      </c>
      <c r="F18" s="244" t="s">
        <v>891</v>
      </c>
      <c r="G18" s="244"/>
      <c r="H18" s="244"/>
      <c r="I18" s="244"/>
      <c r="J18" s="244"/>
      <c r="K18" s="242"/>
    </row>
    <row r="19" s="1" customFormat="1" ht="15" customHeight="1">
      <c r="B19" s="245"/>
      <c r="C19" s="246"/>
      <c r="D19" s="246"/>
      <c r="E19" s="248" t="s">
        <v>892</v>
      </c>
      <c r="F19" s="244" t="s">
        <v>893</v>
      </c>
      <c r="G19" s="244"/>
      <c r="H19" s="244"/>
      <c r="I19" s="244"/>
      <c r="J19" s="244"/>
      <c r="K19" s="242"/>
    </row>
    <row r="20" s="1" customFormat="1" ht="15" customHeight="1">
      <c r="B20" s="245"/>
      <c r="C20" s="246"/>
      <c r="D20" s="246"/>
      <c r="E20" s="248" t="s">
        <v>894</v>
      </c>
      <c r="F20" s="244" t="s">
        <v>895</v>
      </c>
      <c r="G20" s="244"/>
      <c r="H20" s="244"/>
      <c r="I20" s="244"/>
      <c r="J20" s="244"/>
      <c r="K20" s="242"/>
    </row>
    <row r="21" s="1" customFormat="1" ht="15" customHeight="1">
      <c r="B21" s="245"/>
      <c r="C21" s="246"/>
      <c r="D21" s="246"/>
      <c r="E21" s="248" t="s">
        <v>896</v>
      </c>
      <c r="F21" s="244" t="s">
        <v>897</v>
      </c>
      <c r="G21" s="244"/>
      <c r="H21" s="244"/>
      <c r="I21" s="244"/>
      <c r="J21" s="244"/>
      <c r="K21" s="242"/>
    </row>
    <row r="22" s="1" customFormat="1" ht="15" customHeight="1">
      <c r="B22" s="245"/>
      <c r="C22" s="246"/>
      <c r="D22" s="246"/>
      <c r="E22" s="248" t="s">
        <v>898</v>
      </c>
      <c r="F22" s="244" t="s">
        <v>899</v>
      </c>
      <c r="G22" s="244"/>
      <c r="H22" s="244"/>
      <c r="I22" s="244"/>
      <c r="J22" s="244"/>
      <c r="K22" s="242"/>
    </row>
    <row r="23" s="1" customFormat="1" ht="15" customHeight="1">
      <c r="B23" s="245"/>
      <c r="C23" s="246"/>
      <c r="D23" s="246"/>
      <c r="E23" s="248" t="s">
        <v>900</v>
      </c>
      <c r="F23" s="244" t="s">
        <v>901</v>
      </c>
      <c r="G23" s="244"/>
      <c r="H23" s="244"/>
      <c r="I23" s="244"/>
      <c r="J23" s="244"/>
      <c r="K23" s="242"/>
    </row>
    <row r="24" s="1" customFormat="1" ht="12.75" customHeight="1">
      <c r="B24" s="245"/>
      <c r="C24" s="246"/>
      <c r="D24" s="246"/>
      <c r="E24" s="246"/>
      <c r="F24" s="246"/>
      <c r="G24" s="246"/>
      <c r="H24" s="246"/>
      <c r="I24" s="246"/>
      <c r="J24" s="246"/>
      <c r="K24" s="242"/>
    </row>
    <row r="25" s="1" customFormat="1" ht="15" customHeight="1">
      <c r="B25" s="245"/>
      <c r="C25" s="244" t="s">
        <v>902</v>
      </c>
      <c r="D25" s="244"/>
      <c r="E25" s="244"/>
      <c r="F25" s="244"/>
      <c r="G25" s="244"/>
      <c r="H25" s="244"/>
      <c r="I25" s="244"/>
      <c r="J25" s="244"/>
      <c r="K25" s="242"/>
    </row>
    <row r="26" s="1" customFormat="1" ht="15" customHeight="1">
      <c r="B26" s="245"/>
      <c r="C26" s="244" t="s">
        <v>903</v>
      </c>
      <c r="D26" s="244"/>
      <c r="E26" s="244"/>
      <c r="F26" s="244"/>
      <c r="G26" s="244"/>
      <c r="H26" s="244"/>
      <c r="I26" s="244"/>
      <c r="J26" s="244"/>
      <c r="K26" s="242"/>
    </row>
    <row r="27" s="1" customFormat="1" ht="15" customHeight="1">
      <c r="B27" s="245"/>
      <c r="C27" s="244"/>
      <c r="D27" s="244" t="s">
        <v>904</v>
      </c>
      <c r="E27" s="244"/>
      <c r="F27" s="244"/>
      <c r="G27" s="244"/>
      <c r="H27" s="244"/>
      <c r="I27" s="244"/>
      <c r="J27" s="244"/>
      <c r="K27" s="242"/>
    </row>
    <row r="28" s="1" customFormat="1" ht="15" customHeight="1">
      <c r="B28" s="245"/>
      <c r="C28" s="246"/>
      <c r="D28" s="244" t="s">
        <v>905</v>
      </c>
      <c r="E28" s="244"/>
      <c r="F28" s="244"/>
      <c r="G28" s="244"/>
      <c r="H28" s="244"/>
      <c r="I28" s="244"/>
      <c r="J28" s="244"/>
      <c r="K28" s="242"/>
    </row>
    <row r="29" s="1" customFormat="1" ht="12.75" customHeight="1">
      <c r="B29" s="245"/>
      <c r="C29" s="246"/>
      <c r="D29" s="246"/>
      <c r="E29" s="246"/>
      <c r="F29" s="246"/>
      <c r="G29" s="246"/>
      <c r="H29" s="246"/>
      <c r="I29" s="246"/>
      <c r="J29" s="246"/>
      <c r="K29" s="242"/>
    </row>
    <row r="30" s="1" customFormat="1" ht="15" customHeight="1">
      <c r="B30" s="245"/>
      <c r="C30" s="246"/>
      <c r="D30" s="244" t="s">
        <v>906</v>
      </c>
      <c r="E30" s="244"/>
      <c r="F30" s="244"/>
      <c r="G30" s="244"/>
      <c r="H30" s="244"/>
      <c r="I30" s="244"/>
      <c r="J30" s="244"/>
      <c r="K30" s="242"/>
    </row>
    <row r="31" s="1" customFormat="1" ht="15" customHeight="1">
      <c r="B31" s="245"/>
      <c r="C31" s="246"/>
      <c r="D31" s="244" t="s">
        <v>907</v>
      </c>
      <c r="E31" s="244"/>
      <c r="F31" s="244"/>
      <c r="G31" s="244"/>
      <c r="H31" s="244"/>
      <c r="I31" s="244"/>
      <c r="J31" s="244"/>
      <c r="K31" s="242"/>
    </row>
    <row r="32" s="1" customFormat="1" ht="12.75" customHeight="1">
      <c r="B32" s="245"/>
      <c r="C32" s="246"/>
      <c r="D32" s="246"/>
      <c r="E32" s="246"/>
      <c r="F32" s="246"/>
      <c r="G32" s="246"/>
      <c r="H32" s="246"/>
      <c r="I32" s="246"/>
      <c r="J32" s="246"/>
      <c r="K32" s="242"/>
    </row>
    <row r="33" s="1" customFormat="1" ht="15" customHeight="1">
      <c r="B33" s="245"/>
      <c r="C33" s="246"/>
      <c r="D33" s="244" t="s">
        <v>908</v>
      </c>
      <c r="E33" s="244"/>
      <c r="F33" s="244"/>
      <c r="G33" s="244"/>
      <c r="H33" s="244"/>
      <c r="I33" s="244"/>
      <c r="J33" s="244"/>
      <c r="K33" s="242"/>
    </row>
    <row r="34" s="1" customFormat="1" ht="15" customHeight="1">
      <c r="B34" s="245"/>
      <c r="C34" s="246"/>
      <c r="D34" s="244" t="s">
        <v>909</v>
      </c>
      <c r="E34" s="244"/>
      <c r="F34" s="244"/>
      <c r="G34" s="244"/>
      <c r="H34" s="244"/>
      <c r="I34" s="244"/>
      <c r="J34" s="244"/>
      <c r="K34" s="242"/>
    </row>
    <row r="35" s="1" customFormat="1" ht="15" customHeight="1">
      <c r="B35" s="245"/>
      <c r="C35" s="246"/>
      <c r="D35" s="244" t="s">
        <v>910</v>
      </c>
      <c r="E35" s="244"/>
      <c r="F35" s="244"/>
      <c r="G35" s="244"/>
      <c r="H35" s="244"/>
      <c r="I35" s="244"/>
      <c r="J35" s="244"/>
      <c r="K35" s="242"/>
    </row>
    <row r="36" s="1" customFormat="1" ht="15" customHeight="1">
      <c r="B36" s="245"/>
      <c r="C36" s="246"/>
      <c r="D36" s="244"/>
      <c r="E36" s="247" t="s">
        <v>95</v>
      </c>
      <c r="F36" s="244"/>
      <c r="G36" s="244" t="s">
        <v>911</v>
      </c>
      <c r="H36" s="244"/>
      <c r="I36" s="244"/>
      <c r="J36" s="244"/>
      <c r="K36" s="242"/>
    </row>
    <row r="37" s="1" customFormat="1" ht="30.75" customHeight="1">
      <c r="B37" s="245"/>
      <c r="C37" s="246"/>
      <c r="D37" s="244"/>
      <c r="E37" s="247" t="s">
        <v>912</v>
      </c>
      <c r="F37" s="244"/>
      <c r="G37" s="244" t="s">
        <v>913</v>
      </c>
      <c r="H37" s="244"/>
      <c r="I37" s="244"/>
      <c r="J37" s="244"/>
      <c r="K37" s="242"/>
    </row>
    <row r="38" s="1" customFormat="1" ht="15" customHeight="1">
      <c r="B38" s="245"/>
      <c r="C38" s="246"/>
      <c r="D38" s="244"/>
      <c r="E38" s="247" t="s">
        <v>47</v>
      </c>
      <c r="F38" s="244"/>
      <c r="G38" s="244" t="s">
        <v>914</v>
      </c>
      <c r="H38" s="244"/>
      <c r="I38" s="244"/>
      <c r="J38" s="244"/>
      <c r="K38" s="242"/>
    </row>
    <row r="39" s="1" customFormat="1" ht="15" customHeight="1">
      <c r="B39" s="245"/>
      <c r="C39" s="246"/>
      <c r="D39" s="244"/>
      <c r="E39" s="247" t="s">
        <v>48</v>
      </c>
      <c r="F39" s="244"/>
      <c r="G39" s="244" t="s">
        <v>915</v>
      </c>
      <c r="H39" s="244"/>
      <c r="I39" s="244"/>
      <c r="J39" s="244"/>
      <c r="K39" s="242"/>
    </row>
    <row r="40" s="1" customFormat="1" ht="15" customHeight="1">
      <c r="B40" s="245"/>
      <c r="C40" s="246"/>
      <c r="D40" s="244"/>
      <c r="E40" s="247" t="s">
        <v>96</v>
      </c>
      <c r="F40" s="244"/>
      <c r="G40" s="244" t="s">
        <v>916</v>
      </c>
      <c r="H40" s="244"/>
      <c r="I40" s="244"/>
      <c r="J40" s="244"/>
      <c r="K40" s="242"/>
    </row>
    <row r="41" s="1" customFormat="1" ht="15" customHeight="1">
      <c r="B41" s="245"/>
      <c r="C41" s="246"/>
      <c r="D41" s="244"/>
      <c r="E41" s="247" t="s">
        <v>97</v>
      </c>
      <c r="F41" s="244"/>
      <c r="G41" s="244" t="s">
        <v>917</v>
      </c>
      <c r="H41" s="244"/>
      <c r="I41" s="244"/>
      <c r="J41" s="244"/>
      <c r="K41" s="242"/>
    </row>
    <row r="42" s="1" customFormat="1" ht="15" customHeight="1">
      <c r="B42" s="245"/>
      <c r="C42" s="246"/>
      <c r="D42" s="244"/>
      <c r="E42" s="247" t="s">
        <v>918</v>
      </c>
      <c r="F42" s="244"/>
      <c r="G42" s="244" t="s">
        <v>919</v>
      </c>
      <c r="H42" s="244"/>
      <c r="I42" s="244"/>
      <c r="J42" s="244"/>
      <c r="K42" s="242"/>
    </row>
    <row r="43" s="1" customFormat="1" ht="15" customHeight="1">
      <c r="B43" s="245"/>
      <c r="C43" s="246"/>
      <c r="D43" s="244"/>
      <c r="E43" s="247"/>
      <c r="F43" s="244"/>
      <c r="G43" s="244" t="s">
        <v>920</v>
      </c>
      <c r="H43" s="244"/>
      <c r="I43" s="244"/>
      <c r="J43" s="244"/>
      <c r="K43" s="242"/>
    </row>
    <row r="44" s="1" customFormat="1" ht="15" customHeight="1">
      <c r="B44" s="245"/>
      <c r="C44" s="246"/>
      <c r="D44" s="244"/>
      <c r="E44" s="247" t="s">
        <v>921</v>
      </c>
      <c r="F44" s="244"/>
      <c r="G44" s="244" t="s">
        <v>922</v>
      </c>
      <c r="H44" s="244"/>
      <c r="I44" s="244"/>
      <c r="J44" s="244"/>
      <c r="K44" s="242"/>
    </row>
    <row r="45" s="1" customFormat="1" ht="15" customHeight="1">
      <c r="B45" s="245"/>
      <c r="C45" s="246"/>
      <c r="D45" s="244"/>
      <c r="E45" s="247" t="s">
        <v>99</v>
      </c>
      <c r="F45" s="244"/>
      <c r="G45" s="244" t="s">
        <v>923</v>
      </c>
      <c r="H45" s="244"/>
      <c r="I45" s="244"/>
      <c r="J45" s="244"/>
      <c r="K45" s="242"/>
    </row>
    <row r="46" s="1" customFormat="1" ht="12.75" customHeight="1">
      <c r="B46" s="245"/>
      <c r="C46" s="246"/>
      <c r="D46" s="244"/>
      <c r="E46" s="244"/>
      <c r="F46" s="244"/>
      <c r="G46" s="244"/>
      <c r="H46" s="244"/>
      <c r="I46" s="244"/>
      <c r="J46" s="244"/>
      <c r="K46" s="242"/>
    </row>
    <row r="47" s="1" customFormat="1" ht="15" customHeight="1">
      <c r="B47" s="245"/>
      <c r="C47" s="246"/>
      <c r="D47" s="244" t="s">
        <v>924</v>
      </c>
      <c r="E47" s="244"/>
      <c r="F47" s="244"/>
      <c r="G47" s="244"/>
      <c r="H47" s="244"/>
      <c r="I47" s="244"/>
      <c r="J47" s="244"/>
      <c r="K47" s="242"/>
    </row>
    <row r="48" s="1" customFormat="1" ht="15" customHeight="1">
      <c r="B48" s="245"/>
      <c r="C48" s="246"/>
      <c r="D48" s="246"/>
      <c r="E48" s="244" t="s">
        <v>925</v>
      </c>
      <c r="F48" s="244"/>
      <c r="G48" s="244"/>
      <c r="H48" s="244"/>
      <c r="I48" s="244"/>
      <c r="J48" s="244"/>
      <c r="K48" s="242"/>
    </row>
    <row r="49" s="1" customFormat="1" ht="15" customHeight="1">
      <c r="B49" s="245"/>
      <c r="C49" s="246"/>
      <c r="D49" s="246"/>
      <c r="E49" s="244" t="s">
        <v>926</v>
      </c>
      <c r="F49" s="244"/>
      <c r="G49" s="244"/>
      <c r="H49" s="244"/>
      <c r="I49" s="244"/>
      <c r="J49" s="244"/>
      <c r="K49" s="242"/>
    </row>
    <row r="50" s="1" customFormat="1" ht="15" customHeight="1">
      <c r="B50" s="245"/>
      <c r="C50" s="246"/>
      <c r="D50" s="246"/>
      <c r="E50" s="244" t="s">
        <v>927</v>
      </c>
      <c r="F50" s="244"/>
      <c r="G50" s="244"/>
      <c r="H50" s="244"/>
      <c r="I50" s="244"/>
      <c r="J50" s="244"/>
      <c r="K50" s="242"/>
    </row>
    <row r="51" s="1" customFormat="1" ht="15" customHeight="1">
      <c r="B51" s="245"/>
      <c r="C51" s="246"/>
      <c r="D51" s="244" t="s">
        <v>928</v>
      </c>
      <c r="E51" s="244"/>
      <c r="F51" s="244"/>
      <c r="G51" s="244"/>
      <c r="H51" s="244"/>
      <c r="I51" s="244"/>
      <c r="J51" s="244"/>
      <c r="K51" s="242"/>
    </row>
    <row r="52" s="1" customFormat="1" ht="25.5" customHeight="1">
      <c r="B52" s="240"/>
      <c r="C52" s="241" t="s">
        <v>929</v>
      </c>
      <c r="D52" s="241"/>
      <c r="E52" s="241"/>
      <c r="F52" s="241"/>
      <c r="G52" s="241"/>
      <c r="H52" s="241"/>
      <c r="I52" s="241"/>
      <c r="J52" s="241"/>
      <c r="K52" s="242"/>
    </row>
    <row r="53" s="1" customFormat="1" ht="5.25" customHeight="1">
      <c r="B53" s="240"/>
      <c r="C53" s="243"/>
      <c r="D53" s="243"/>
      <c r="E53" s="243"/>
      <c r="F53" s="243"/>
      <c r="G53" s="243"/>
      <c r="H53" s="243"/>
      <c r="I53" s="243"/>
      <c r="J53" s="243"/>
      <c r="K53" s="242"/>
    </row>
    <row r="54" s="1" customFormat="1" ht="15" customHeight="1">
      <c r="B54" s="240"/>
      <c r="C54" s="244" t="s">
        <v>930</v>
      </c>
      <c r="D54" s="244"/>
      <c r="E54" s="244"/>
      <c r="F54" s="244"/>
      <c r="G54" s="244"/>
      <c r="H54" s="244"/>
      <c r="I54" s="244"/>
      <c r="J54" s="244"/>
      <c r="K54" s="242"/>
    </row>
    <row r="55" s="1" customFormat="1" ht="15" customHeight="1">
      <c r="B55" s="240"/>
      <c r="C55" s="244" t="s">
        <v>931</v>
      </c>
      <c r="D55" s="244"/>
      <c r="E55" s="244"/>
      <c r="F55" s="244"/>
      <c r="G55" s="244"/>
      <c r="H55" s="244"/>
      <c r="I55" s="244"/>
      <c r="J55" s="244"/>
      <c r="K55" s="242"/>
    </row>
    <row r="56" s="1" customFormat="1" ht="12.75" customHeight="1">
      <c r="B56" s="240"/>
      <c r="C56" s="244"/>
      <c r="D56" s="244"/>
      <c r="E56" s="244"/>
      <c r="F56" s="244"/>
      <c r="G56" s="244"/>
      <c r="H56" s="244"/>
      <c r="I56" s="244"/>
      <c r="J56" s="244"/>
      <c r="K56" s="242"/>
    </row>
    <row r="57" s="1" customFormat="1" ht="15" customHeight="1">
      <c r="B57" s="240"/>
      <c r="C57" s="244" t="s">
        <v>932</v>
      </c>
      <c r="D57" s="244"/>
      <c r="E57" s="244"/>
      <c r="F57" s="244"/>
      <c r="G57" s="244"/>
      <c r="H57" s="244"/>
      <c r="I57" s="244"/>
      <c r="J57" s="244"/>
      <c r="K57" s="242"/>
    </row>
    <row r="58" s="1" customFormat="1" ht="15" customHeight="1">
      <c r="B58" s="240"/>
      <c r="C58" s="246"/>
      <c r="D58" s="244" t="s">
        <v>933</v>
      </c>
      <c r="E58" s="244"/>
      <c r="F58" s="244"/>
      <c r="G58" s="244"/>
      <c r="H58" s="244"/>
      <c r="I58" s="244"/>
      <c r="J58" s="244"/>
      <c r="K58" s="242"/>
    </row>
    <row r="59" s="1" customFormat="1" ht="15" customHeight="1">
      <c r="B59" s="240"/>
      <c r="C59" s="246"/>
      <c r="D59" s="244" t="s">
        <v>934</v>
      </c>
      <c r="E59" s="244"/>
      <c r="F59" s="244"/>
      <c r="G59" s="244"/>
      <c r="H59" s="244"/>
      <c r="I59" s="244"/>
      <c r="J59" s="244"/>
      <c r="K59" s="242"/>
    </row>
    <row r="60" s="1" customFormat="1" ht="15" customHeight="1">
      <c r="B60" s="240"/>
      <c r="C60" s="246"/>
      <c r="D60" s="244" t="s">
        <v>935</v>
      </c>
      <c r="E60" s="244"/>
      <c r="F60" s="244"/>
      <c r="G60" s="244"/>
      <c r="H60" s="244"/>
      <c r="I60" s="244"/>
      <c r="J60" s="244"/>
      <c r="K60" s="242"/>
    </row>
    <row r="61" s="1" customFormat="1" ht="15" customHeight="1">
      <c r="B61" s="240"/>
      <c r="C61" s="246"/>
      <c r="D61" s="244" t="s">
        <v>936</v>
      </c>
      <c r="E61" s="244"/>
      <c r="F61" s="244"/>
      <c r="G61" s="244"/>
      <c r="H61" s="244"/>
      <c r="I61" s="244"/>
      <c r="J61" s="244"/>
      <c r="K61" s="242"/>
    </row>
    <row r="62" s="1" customFormat="1" ht="15" customHeight="1">
      <c r="B62" s="240"/>
      <c r="C62" s="246"/>
      <c r="D62" s="249" t="s">
        <v>937</v>
      </c>
      <c r="E62" s="249"/>
      <c r="F62" s="249"/>
      <c r="G62" s="249"/>
      <c r="H62" s="249"/>
      <c r="I62" s="249"/>
      <c r="J62" s="249"/>
      <c r="K62" s="242"/>
    </row>
    <row r="63" s="1" customFormat="1" ht="15" customHeight="1">
      <c r="B63" s="240"/>
      <c r="C63" s="246"/>
      <c r="D63" s="244" t="s">
        <v>938</v>
      </c>
      <c r="E63" s="244"/>
      <c r="F63" s="244"/>
      <c r="G63" s="244"/>
      <c r="H63" s="244"/>
      <c r="I63" s="244"/>
      <c r="J63" s="244"/>
      <c r="K63" s="242"/>
    </row>
    <row r="64" s="1" customFormat="1" ht="12.75" customHeight="1">
      <c r="B64" s="240"/>
      <c r="C64" s="246"/>
      <c r="D64" s="246"/>
      <c r="E64" s="250"/>
      <c r="F64" s="246"/>
      <c r="G64" s="246"/>
      <c r="H64" s="246"/>
      <c r="I64" s="246"/>
      <c r="J64" s="246"/>
      <c r="K64" s="242"/>
    </row>
    <row r="65" s="1" customFormat="1" ht="15" customHeight="1">
      <c r="B65" s="240"/>
      <c r="C65" s="246"/>
      <c r="D65" s="244" t="s">
        <v>939</v>
      </c>
      <c r="E65" s="244"/>
      <c r="F65" s="244"/>
      <c r="G65" s="244"/>
      <c r="H65" s="244"/>
      <c r="I65" s="244"/>
      <c r="J65" s="244"/>
      <c r="K65" s="242"/>
    </row>
    <row r="66" s="1" customFormat="1" ht="15" customHeight="1">
      <c r="B66" s="240"/>
      <c r="C66" s="246"/>
      <c r="D66" s="249" t="s">
        <v>940</v>
      </c>
      <c r="E66" s="249"/>
      <c r="F66" s="249"/>
      <c r="G66" s="249"/>
      <c r="H66" s="249"/>
      <c r="I66" s="249"/>
      <c r="J66" s="249"/>
      <c r="K66" s="242"/>
    </row>
    <row r="67" s="1" customFormat="1" ht="15" customHeight="1">
      <c r="B67" s="240"/>
      <c r="C67" s="246"/>
      <c r="D67" s="244" t="s">
        <v>941</v>
      </c>
      <c r="E67" s="244"/>
      <c r="F67" s="244"/>
      <c r="G67" s="244"/>
      <c r="H67" s="244"/>
      <c r="I67" s="244"/>
      <c r="J67" s="244"/>
      <c r="K67" s="242"/>
    </row>
    <row r="68" s="1" customFormat="1" ht="15" customHeight="1">
      <c r="B68" s="240"/>
      <c r="C68" s="246"/>
      <c r="D68" s="244" t="s">
        <v>942</v>
      </c>
      <c r="E68" s="244"/>
      <c r="F68" s="244"/>
      <c r="G68" s="244"/>
      <c r="H68" s="244"/>
      <c r="I68" s="244"/>
      <c r="J68" s="244"/>
      <c r="K68" s="242"/>
    </row>
    <row r="69" s="1" customFormat="1" ht="15" customHeight="1">
      <c r="B69" s="240"/>
      <c r="C69" s="246"/>
      <c r="D69" s="244" t="s">
        <v>943</v>
      </c>
      <c r="E69" s="244"/>
      <c r="F69" s="244"/>
      <c r="G69" s="244"/>
      <c r="H69" s="244"/>
      <c r="I69" s="244"/>
      <c r="J69" s="244"/>
      <c r="K69" s="242"/>
    </row>
    <row r="70" s="1" customFormat="1" ht="15" customHeight="1">
      <c r="B70" s="240"/>
      <c r="C70" s="246"/>
      <c r="D70" s="244" t="s">
        <v>944</v>
      </c>
      <c r="E70" s="244"/>
      <c r="F70" s="244"/>
      <c r="G70" s="244"/>
      <c r="H70" s="244"/>
      <c r="I70" s="244"/>
      <c r="J70" s="244"/>
      <c r="K70" s="242"/>
    </row>
    <row r="71" s="1" customFormat="1" ht="12.75" customHeight="1">
      <c r="B71" s="251"/>
      <c r="C71" s="252"/>
      <c r="D71" s="252"/>
      <c r="E71" s="252"/>
      <c r="F71" s="252"/>
      <c r="G71" s="252"/>
      <c r="H71" s="252"/>
      <c r="I71" s="252"/>
      <c r="J71" s="252"/>
      <c r="K71" s="253"/>
    </row>
    <row r="72" s="1" customFormat="1" ht="18.75" customHeight="1">
      <c r="B72" s="254"/>
      <c r="C72" s="254"/>
      <c r="D72" s="254"/>
      <c r="E72" s="254"/>
      <c r="F72" s="254"/>
      <c r="G72" s="254"/>
      <c r="H72" s="254"/>
      <c r="I72" s="254"/>
      <c r="J72" s="254"/>
      <c r="K72" s="255"/>
    </row>
    <row r="73" s="1" customFormat="1" ht="18.75" customHeight="1">
      <c r="B73" s="255"/>
      <c r="C73" s="255"/>
      <c r="D73" s="255"/>
      <c r="E73" s="255"/>
      <c r="F73" s="255"/>
      <c r="G73" s="255"/>
      <c r="H73" s="255"/>
      <c r="I73" s="255"/>
      <c r="J73" s="255"/>
      <c r="K73" s="255"/>
    </row>
    <row r="74" s="1" customFormat="1" ht="7.5" customHeight="1">
      <c r="B74" s="256"/>
      <c r="C74" s="257"/>
      <c r="D74" s="257"/>
      <c r="E74" s="257"/>
      <c r="F74" s="257"/>
      <c r="G74" s="257"/>
      <c r="H74" s="257"/>
      <c r="I74" s="257"/>
      <c r="J74" s="257"/>
      <c r="K74" s="258"/>
    </row>
    <row r="75" s="1" customFormat="1" ht="45" customHeight="1">
      <c r="B75" s="259"/>
      <c r="C75" s="260" t="s">
        <v>945</v>
      </c>
      <c r="D75" s="260"/>
      <c r="E75" s="260"/>
      <c r="F75" s="260"/>
      <c r="G75" s="260"/>
      <c r="H75" s="260"/>
      <c r="I75" s="260"/>
      <c r="J75" s="260"/>
      <c r="K75" s="261"/>
    </row>
    <row r="76" s="1" customFormat="1" ht="17.25" customHeight="1">
      <c r="B76" s="259"/>
      <c r="C76" s="262" t="s">
        <v>946</v>
      </c>
      <c r="D76" s="262"/>
      <c r="E76" s="262"/>
      <c r="F76" s="262" t="s">
        <v>947</v>
      </c>
      <c r="G76" s="263"/>
      <c r="H76" s="262" t="s">
        <v>48</v>
      </c>
      <c r="I76" s="262" t="s">
        <v>51</v>
      </c>
      <c r="J76" s="262" t="s">
        <v>948</v>
      </c>
      <c r="K76" s="261"/>
    </row>
    <row r="77" s="1" customFormat="1" ht="17.25" customHeight="1">
      <c r="B77" s="259"/>
      <c r="C77" s="264" t="s">
        <v>949</v>
      </c>
      <c r="D77" s="264"/>
      <c r="E77" s="264"/>
      <c r="F77" s="265" t="s">
        <v>950</v>
      </c>
      <c r="G77" s="266"/>
      <c r="H77" s="264"/>
      <c r="I77" s="264"/>
      <c r="J77" s="264" t="s">
        <v>951</v>
      </c>
      <c r="K77" s="261"/>
    </row>
    <row r="78" s="1" customFormat="1" ht="5.25" customHeight="1">
      <c r="B78" s="259"/>
      <c r="C78" s="267"/>
      <c r="D78" s="267"/>
      <c r="E78" s="267"/>
      <c r="F78" s="267"/>
      <c r="G78" s="268"/>
      <c r="H78" s="267"/>
      <c r="I78" s="267"/>
      <c r="J78" s="267"/>
      <c r="K78" s="261"/>
    </row>
    <row r="79" s="1" customFormat="1" ht="15" customHeight="1">
      <c r="B79" s="259"/>
      <c r="C79" s="247" t="s">
        <v>47</v>
      </c>
      <c r="D79" s="267"/>
      <c r="E79" s="267"/>
      <c r="F79" s="269" t="s">
        <v>952</v>
      </c>
      <c r="G79" s="268"/>
      <c r="H79" s="247" t="s">
        <v>953</v>
      </c>
      <c r="I79" s="247" t="s">
        <v>954</v>
      </c>
      <c r="J79" s="247">
        <v>20</v>
      </c>
      <c r="K79" s="261"/>
    </row>
    <row r="80" s="1" customFormat="1" ht="15" customHeight="1">
      <c r="B80" s="259"/>
      <c r="C80" s="247" t="s">
        <v>955</v>
      </c>
      <c r="D80" s="247"/>
      <c r="E80" s="247"/>
      <c r="F80" s="269" t="s">
        <v>952</v>
      </c>
      <c r="G80" s="268"/>
      <c r="H80" s="247" t="s">
        <v>956</v>
      </c>
      <c r="I80" s="247" t="s">
        <v>954</v>
      </c>
      <c r="J80" s="247">
        <v>120</v>
      </c>
      <c r="K80" s="261"/>
    </row>
    <row r="81" s="1" customFormat="1" ht="15" customHeight="1">
      <c r="B81" s="270"/>
      <c r="C81" s="247" t="s">
        <v>957</v>
      </c>
      <c r="D81" s="247"/>
      <c r="E81" s="247"/>
      <c r="F81" s="269" t="s">
        <v>958</v>
      </c>
      <c r="G81" s="268"/>
      <c r="H81" s="247" t="s">
        <v>959</v>
      </c>
      <c r="I81" s="247" t="s">
        <v>954</v>
      </c>
      <c r="J81" s="247">
        <v>50</v>
      </c>
      <c r="K81" s="261"/>
    </row>
    <row r="82" s="1" customFormat="1" ht="15" customHeight="1">
      <c r="B82" s="270"/>
      <c r="C82" s="247" t="s">
        <v>960</v>
      </c>
      <c r="D82" s="247"/>
      <c r="E82" s="247"/>
      <c r="F82" s="269" t="s">
        <v>952</v>
      </c>
      <c r="G82" s="268"/>
      <c r="H82" s="247" t="s">
        <v>961</v>
      </c>
      <c r="I82" s="247" t="s">
        <v>962</v>
      </c>
      <c r="J82" s="247"/>
      <c r="K82" s="261"/>
    </row>
    <row r="83" s="1" customFormat="1" ht="15" customHeight="1">
      <c r="B83" s="270"/>
      <c r="C83" s="271" t="s">
        <v>963</v>
      </c>
      <c r="D83" s="271"/>
      <c r="E83" s="271"/>
      <c r="F83" s="272" t="s">
        <v>958</v>
      </c>
      <c r="G83" s="271"/>
      <c r="H83" s="271" t="s">
        <v>964</v>
      </c>
      <c r="I83" s="271" t="s">
        <v>954</v>
      </c>
      <c r="J83" s="271">
        <v>15</v>
      </c>
      <c r="K83" s="261"/>
    </row>
    <row r="84" s="1" customFormat="1" ht="15" customHeight="1">
      <c r="B84" s="270"/>
      <c r="C84" s="271" t="s">
        <v>965</v>
      </c>
      <c r="D84" s="271"/>
      <c r="E84" s="271"/>
      <c r="F84" s="272" t="s">
        <v>958</v>
      </c>
      <c r="G84" s="271"/>
      <c r="H84" s="271" t="s">
        <v>966</v>
      </c>
      <c r="I84" s="271" t="s">
        <v>954</v>
      </c>
      <c r="J84" s="271">
        <v>15</v>
      </c>
      <c r="K84" s="261"/>
    </row>
    <row r="85" s="1" customFormat="1" ht="15" customHeight="1">
      <c r="B85" s="270"/>
      <c r="C85" s="271" t="s">
        <v>967</v>
      </c>
      <c r="D85" s="271"/>
      <c r="E85" s="271"/>
      <c r="F85" s="272" t="s">
        <v>958</v>
      </c>
      <c r="G85" s="271"/>
      <c r="H85" s="271" t="s">
        <v>968</v>
      </c>
      <c r="I85" s="271" t="s">
        <v>954</v>
      </c>
      <c r="J85" s="271">
        <v>20</v>
      </c>
      <c r="K85" s="261"/>
    </row>
    <row r="86" s="1" customFormat="1" ht="15" customHeight="1">
      <c r="B86" s="270"/>
      <c r="C86" s="271" t="s">
        <v>969</v>
      </c>
      <c r="D86" s="271"/>
      <c r="E86" s="271"/>
      <c r="F86" s="272" t="s">
        <v>958</v>
      </c>
      <c r="G86" s="271"/>
      <c r="H86" s="271" t="s">
        <v>970</v>
      </c>
      <c r="I86" s="271" t="s">
        <v>954</v>
      </c>
      <c r="J86" s="271">
        <v>20</v>
      </c>
      <c r="K86" s="261"/>
    </row>
    <row r="87" s="1" customFormat="1" ht="15" customHeight="1">
      <c r="B87" s="270"/>
      <c r="C87" s="247" t="s">
        <v>971</v>
      </c>
      <c r="D87" s="247"/>
      <c r="E87" s="247"/>
      <c r="F87" s="269" t="s">
        <v>958</v>
      </c>
      <c r="G87" s="268"/>
      <c r="H87" s="247" t="s">
        <v>972</v>
      </c>
      <c r="I87" s="247" t="s">
        <v>954</v>
      </c>
      <c r="J87" s="247">
        <v>50</v>
      </c>
      <c r="K87" s="261"/>
    </row>
    <row r="88" s="1" customFormat="1" ht="15" customHeight="1">
      <c r="B88" s="270"/>
      <c r="C88" s="247" t="s">
        <v>973</v>
      </c>
      <c r="D88" s="247"/>
      <c r="E88" s="247"/>
      <c r="F88" s="269" t="s">
        <v>958</v>
      </c>
      <c r="G88" s="268"/>
      <c r="H88" s="247" t="s">
        <v>974</v>
      </c>
      <c r="I88" s="247" t="s">
        <v>954</v>
      </c>
      <c r="J88" s="247">
        <v>20</v>
      </c>
      <c r="K88" s="261"/>
    </row>
    <row r="89" s="1" customFormat="1" ht="15" customHeight="1">
      <c r="B89" s="270"/>
      <c r="C89" s="247" t="s">
        <v>975</v>
      </c>
      <c r="D89" s="247"/>
      <c r="E89" s="247"/>
      <c r="F89" s="269" t="s">
        <v>958</v>
      </c>
      <c r="G89" s="268"/>
      <c r="H89" s="247" t="s">
        <v>976</v>
      </c>
      <c r="I89" s="247" t="s">
        <v>954</v>
      </c>
      <c r="J89" s="247">
        <v>20</v>
      </c>
      <c r="K89" s="261"/>
    </row>
    <row r="90" s="1" customFormat="1" ht="15" customHeight="1">
      <c r="B90" s="270"/>
      <c r="C90" s="247" t="s">
        <v>977</v>
      </c>
      <c r="D90" s="247"/>
      <c r="E90" s="247"/>
      <c r="F90" s="269" t="s">
        <v>958</v>
      </c>
      <c r="G90" s="268"/>
      <c r="H90" s="247" t="s">
        <v>978</v>
      </c>
      <c r="I90" s="247" t="s">
        <v>954</v>
      </c>
      <c r="J90" s="247">
        <v>50</v>
      </c>
      <c r="K90" s="261"/>
    </row>
    <row r="91" s="1" customFormat="1" ht="15" customHeight="1">
      <c r="B91" s="270"/>
      <c r="C91" s="247" t="s">
        <v>979</v>
      </c>
      <c r="D91" s="247"/>
      <c r="E91" s="247"/>
      <c r="F91" s="269" t="s">
        <v>958</v>
      </c>
      <c r="G91" s="268"/>
      <c r="H91" s="247" t="s">
        <v>979</v>
      </c>
      <c r="I91" s="247" t="s">
        <v>954</v>
      </c>
      <c r="J91" s="247">
        <v>50</v>
      </c>
      <c r="K91" s="261"/>
    </row>
    <row r="92" s="1" customFormat="1" ht="15" customHeight="1">
      <c r="B92" s="270"/>
      <c r="C92" s="247" t="s">
        <v>980</v>
      </c>
      <c r="D92" s="247"/>
      <c r="E92" s="247"/>
      <c r="F92" s="269" t="s">
        <v>958</v>
      </c>
      <c r="G92" s="268"/>
      <c r="H92" s="247" t="s">
        <v>981</v>
      </c>
      <c r="I92" s="247" t="s">
        <v>954</v>
      </c>
      <c r="J92" s="247">
        <v>255</v>
      </c>
      <c r="K92" s="261"/>
    </row>
    <row r="93" s="1" customFormat="1" ht="15" customHeight="1">
      <c r="B93" s="270"/>
      <c r="C93" s="247" t="s">
        <v>982</v>
      </c>
      <c r="D93" s="247"/>
      <c r="E93" s="247"/>
      <c r="F93" s="269" t="s">
        <v>952</v>
      </c>
      <c r="G93" s="268"/>
      <c r="H93" s="247" t="s">
        <v>983</v>
      </c>
      <c r="I93" s="247" t="s">
        <v>984</v>
      </c>
      <c r="J93" s="247"/>
      <c r="K93" s="261"/>
    </row>
    <row r="94" s="1" customFormat="1" ht="15" customHeight="1">
      <c r="B94" s="270"/>
      <c r="C94" s="247" t="s">
        <v>985</v>
      </c>
      <c r="D94" s="247"/>
      <c r="E94" s="247"/>
      <c r="F94" s="269" t="s">
        <v>952</v>
      </c>
      <c r="G94" s="268"/>
      <c r="H94" s="247" t="s">
        <v>986</v>
      </c>
      <c r="I94" s="247" t="s">
        <v>987</v>
      </c>
      <c r="J94" s="247"/>
      <c r="K94" s="261"/>
    </row>
    <row r="95" s="1" customFormat="1" ht="15" customHeight="1">
      <c r="B95" s="270"/>
      <c r="C95" s="247" t="s">
        <v>988</v>
      </c>
      <c r="D95" s="247"/>
      <c r="E95" s="247"/>
      <c r="F95" s="269" t="s">
        <v>952</v>
      </c>
      <c r="G95" s="268"/>
      <c r="H95" s="247" t="s">
        <v>988</v>
      </c>
      <c r="I95" s="247" t="s">
        <v>987</v>
      </c>
      <c r="J95" s="247"/>
      <c r="K95" s="261"/>
    </row>
    <row r="96" s="1" customFormat="1" ht="15" customHeight="1">
      <c r="B96" s="270"/>
      <c r="C96" s="247" t="s">
        <v>32</v>
      </c>
      <c r="D96" s="247"/>
      <c r="E96" s="247"/>
      <c r="F96" s="269" t="s">
        <v>952</v>
      </c>
      <c r="G96" s="268"/>
      <c r="H96" s="247" t="s">
        <v>989</v>
      </c>
      <c r="I96" s="247" t="s">
        <v>987</v>
      </c>
      <c r="J96" s="247"/>
      <c r="K96" s="261"/>
    </row>
    <row r="97" s="1" customFormat="1" ht="15" customHeight="1">
      <c r="B97" s="270"/>
      <c r="C97" s="247" t="s">
        <v>42</v>
      </c>
      <c r="D97" s="247"/>
      <c r="E97" s="247"/>
      <c r="F97" s="269" t="s">
        <v>952</v>
      </c>
      <c r="G97" s="268"/>
      <c r="H97" s="247" t="s">
        <v>990</v>
      </c>
      <c r="I97" s="247" t="s">
        <v>987</v>
      </c>
      <c r="J97" s="247"/>
      <c r="K97" s="261"/>
    </row>
    <row r="98" s="1" customFormat="1" ht="15" customHeight="1">
      <c r="B98" s="273"/>
      <c r="C98" s="274"/>
      <c r="D98" s="274"/>
      <c r="E98" s="274"/>
      <c r="F98" s="274"/>
      <c r="G98" s="274"/>
      <c r="H98" s="274"/>
      <c r="I98" s="274"/>
      <c r="J98" s="274"/>
      <c r="K98" s="275"/>
    </row>
    <row r="99" s="1" customFormat="1" ht="18.75" customHeight="1">
      <c r="B99" s="276"/>
      <c r="C99" s="277"/>
      <c r="D99" s="277"/>
      <c r="E99" s="277"/>
      <c r="F99" s="277"/>
      <c r="G99" s="277"/>
      <c r="H99" s="277"/>
      <c r="I99" s="277"/>
      <c r="J99" s="277"/>
      <c r="K99" s="276"/>
    </row>
    <row r="100" s="1" customFormat="1" ht="18.75" customHeight="1">
      <c r="B100" s="255"/>
      <c r="C100" s="255"/>
      <c r="D100" s="255"/>
      <c r="E100" s="255"/>
      <c r="F100" s="255"/>
      <c r="G100" s="255"/>
      <c r="H100" s="255"/>
      <c r="I100" s="255"/>
      <c r="J100" s="255"/>
      <c r="K100" s="255"/>
    </row>
    <row r="101" s="1" customFormat="1" ht="7.5" customHeight="1">
      <c r="B101" s="256"/>
      <c r="C101" s="257"/>
      <c r="D101" s="257"/>
      <c r="E101" s="257"/>
      <c r="F101" s="257"/>
      <c r="G101" s="257"/>
      <c r="H101" s="257"/>
      <c r="I101" s="257"/>
      <c r="J101" s="257"/>
      <c r="K101" s="258"/>
    </row>
    <row r="102" s="1" customFormat="1" ht="45" customHeight="1">
      <c r="B102" s="259"/>
      <c r="C102" s="260" t="s">
        <v>991</v>
      </c>
      <c r="D102" s="260"/>
      <c r="E102" s="260"/>
      <c r="F102" s="260"/>
      <c r="G102" s="260"/>
      <c r="H102" s="260"/>
      <c r="I102" s="260"/>
      <c r="J102" s="260"/>
      <c r="K102" s="261"/>
    </row>
    <row r="103" s="1" customFormat="1" ht="17.25" customHeight="1">
      <c r="B103" s="259"/>
      <c r="C103" s="262" t="s">
        <v>946</v>
      </c>
      <c r="D103" s="262"/>
      <c r="E103" s="262"/>
      <c r="F103" s="262" t="s">
        <v>947</v>
      </c>
      <c r="G103" s="263"/>
      <c r="H103" s="262" t="s">
        <v>48</v>
      </c>
      <c r="I103" s="262" t="s">
        <v>51</v>
      </c>
      <c r="J103" s="262" t="s">
        <v>948</v>
      </c>
      <c r="K103" s="261"/>
    </row>
    <row r="104" s="1" customFormat="1" ht="17.25" customHeight="1">
      <c r="B104" s="259"/>
      <c r="C104" s="264" t="s">
        <v>949</v>
      </c>
      <c r="D104" s="264"/>
      <c r="E104" s="264"/>
      <c r="F104" s="265" t="s">
        <v>950</v>
      </c>
      <c r="G104" s="266"/>
      <c r="H104" s="264"/>
      <c r="I104" s="264"/>
      <c r="J104" s="264" t="s">
        <v>951</v>
      </c>
      <c r="K104" s="261"/>
    </row>
    <row r="105" s="1" customFormat="1" ht="5.25" customHeight="1">
      <c r="B105" s="259"/>
      <c r="C105" s="262"/>
      <c r="D105" s="262"/>
      <c r="E105" s="262"/>
      <c r="F105" s="262"/>
      <c r="G105" s="278"/>
      <c r="H105" s="262"/>
      <c r="I105" s="262"/>
      <c r="J105" s="262"/>
      <c r="K105" s="261"/>
    </row>
    <row r="106" s="1" customFormat="1" ht="15" customHeight="1">
      <c r="B106" s="259"/>
      <c r="C106" s="247" t="s">
        <v>47</v>
      </c>
      <c r="D106" s="267"/>
      <c r="E106" s="267"/>
      <c r="F106" s="269" t="s">
        <v>952</v>
      </c>
      <c r="G106" s="278"/>
      <c r="H106" s="247" t="s">
        <v>992</v>
      </c>
      <c r="I106" s="247" t="s">
        <v>954</v>
      </c>
      <c r="J106" s="247">
        <v>20</v>
      </c>
      <c r="K106" s="261"/>
    </row>
    <row r="107" s="1" customFormat="1" ht="15" customHeight="1">
      <c r="B107" s="259"/>
      <c r="C107" s="247" t="s">
        <v>955</v>
      </c>
      <c r="D107" s="247"/>
      <c r="E107" s="247"/>
      <c r="F107" s="269" t="s">
        <v>952</v>
      </c>
      <c r="G107" s="247"/>
      <c r="H107" s="247" t="s">
        <v>992</v>
      </c>
      <c r="I107" s="247" t="s">
        <v>954</v>
      </c>
      <c r="J107" s="247">
        <v>120</v>
      </c>
      <c r="K107" s="261"/>
    </row>
    <row r="108" s="1" customFormat="1" ht="15" customHeight="1">
      <c r="B108" s="270"/>
      <c r="C108" s="247" t="s">
        <v>957</v>
      </c>
      <c r="D108" s="247"/>
      <c r="E108" s="247"/>
      <c r="F108" s="269" t="s">
        <v>958</v>
      </c>
      <c r="G108" s="247"/>
      <c r="H108" s="247" t="s">
        <v>992</v>
      </c>
      <c r="I108" s="247" t="s">
        <v>954</v>
      </c>
      <c r="J108" s="247">
        <v>50</v>
      </c>
      <c r="K108" s="261"/>
    </row>
    <row r="109" s="1" customFormat="1" ht="15" customHeight="1">
      <c r="B109" s="270"/>
      <c r="C109" s="247" t="s">
        <v>960</v>
      </c>
      <c r="D109" s="247"/>
      <c r="E109" s="247"/>
      <c r="F109" s="269" t="s">
        <v>952</v>
      </c>
      <c r="G109" s="247"/>
      <c r="H109" s="247" t="s">
        <v>992</v>
      </c>
      <c r="I109" s="247" t="s">
        <v>962</v>
      </c>
      <c r="J109" s="247"/>
      <c r="K109" s="261"/>
    </row>
    <row r="110" s="1" customFormat="1" ht="15" customHeight="1">
      <c r="B110" s="270"/>
      <c r="C110" s="247" t="s">
        <v>971</v>
      </c>
      <c r="D110" s="247"/>
      <c r="E110" s="247"/>
      <c r="F110" s="269" t="s">
        <v>958</v>
      </c>
      <c r="G110" s="247"/>
      <c r="H110" s="247" t="s">
        <v>992</v>
      </c>
      <c r="I110" s="247" t="s">
        <v>954</v>
      </c>
      <c r="J110" s="247">
        <v>50</v>
      </c>
      <c r="K110" s="261"/>
    </row>
    <row r="111" s="1" customFormat="1" ht="15" customHeight="1">
      <c r="B111" s="270"/>
      <c r="C111" s="247" t="s">
        <v>979</v>
      </c>
      <c r="D111" s="247"/>
      <c r="E111" s="247"/>
      <c r="F111" s="269" t="s">
        <v>958</v>
      </c>
      <c r="G111" s="247"/>
      <c r="H111" s="247" t="s">
        <v>992</v>
      </c>
      <c r="I111" s="247" t="s">
        <v>954</v>
      </c>
      <c r="J111" s="247">
        <v>50</v>
      </c>
      <c r="K111" s="261"/>
    </row>
    <row r="112" s="1" customFormat="1" ht="15" customHeight="1">
      <c r="B112" s="270"/>
      <c r="C112" s="247" t="s">
        <v>977</v>
      </c>
      <c r="D112" s="247"/>
      <c r="E112" s="247"/>
      <c r="F112" s="269" t="s">
        <v>958</v>
      </c>
      <c r="G112" s="247"/>
      <c r="H112" s="247" t="s">
        <v>992</v>
      </c>
      <c r="I112" s="247" t="s">
        <v>954</v>
      </c>
      <c r="J112" s="247">
        <v>50</v>
      </c>
      <c r="K112" s="261"/>
    </row>
    <row r="113" s="1" customFormat="1" ht="15" customHeight="1">
      <c r="B113" s="270"/>
      <c r="C113" s="247" t="s">
        <v>47</v>
      </c>
      <c r="D113" s="247"/>
      <c r="E113" s="247"/>
      <c r="F113" s="269" t="s">
        <v>952</v>
      </c>
      <c r="G113" s="247"/>
      <c r="H113" s="247" t="s">
        <v>993</v>
      </c>
      <c r="I113" s="247" t="s">
        <v>954</v>
      </c>
      <c r="J113" s="247">
        <v>20</v>
      </c>
      <c r="K113" s="261"/>
    </row>
    <row r="114" s="1" customFormat="1" ht="15" customHeight="1">
      <c r="B114" s="270"/>
      <c r="C114" s="247" t="s">
        <v>994</v>
      </c>
      <c r="D114" s="247"/>
      <c r="E114" s="247"/>
      <c r="F114" s="269" t="s">
        <v>952</v>
      </c>
      <c r="G114" s="247"/>
      <c r="H114" s="247" t="s">
        <v>995</v>
      </c>
      <c r="I114" s="247" t="s">
        <v>954</v>
      </c>
      <c r="J114" s="247">
        <v>120</v>
      </c>
      <c r="K114" s="261"/>
    </row>
    <row r="115" s="1" customFormat="1" ht="15" customHeight="1">
      <c r="B115" s="270"/>
      <c r="C115" s="247" t="s">
        <v>32</v>
      </c>
      <c r="D115" s="247"/>
      <c r="E115" s="247"/>
      <c r="F115" s="269" t="s">
        <v>952</v>
      </c>
      <c r="G115" s="247"/>
      <c r="H115" s="247" t="s">
        <v>996</v>
      </c>
      <c r="I115" s="247" t="s">
        <v>987</v>
      </c>
      <c r="J115" s="247"/>
      <c r="K115" s="261"/>
    </row>
    <row r="116" s="1" customFormat="1" ht="15" customHeight="1">
      <c r="B116" s="270"/>
      <c r="C116" s="247" t="s">
        <v>42</v>
      </c>
      <c r="D116" s="247"/>
      <c r="E116" s="247"/>
      <c r="F116" s="269" t="s">
        <v>952</v>
      </c>
      <c r="G116" s="247"/>
      <c r="H116" s="247" t="s">
        <v>997</v>
      </c>
      <c r="I116" s="247" t="s">
        <v>987</v>
      </c>
      <c r="J116" s="247"/>
      <c r="K116" s="261"/>
    </row>
    <row r="117" s="1" customFormat="1" ht="15" customHeight="1">
      <c r="B117" s="270"/>
      <c r="C117" s="247" t="s">
        <v>51</v>
      </c>
      <c r="D117" s="247"/>
      <c r="E117" s="247"/>
      <c r="F117" s="269" t="s">
        <v>952</v>
      </c>
      <c r="G117" s="247"/>
      <c r="H117" s="247" t="s">
        <v>998</v>
      </c>
      <c r="I117" s="247" t="s">
        <v>999</v>
      </c>
      <c r="J117" s="247"/>
      <c r="K117" s="261"/>
    </row>
    <row r="118" s="1" customFormat="1" ht="15" customHeight="1">
      <c r="B118" s="273"/>
      <c r="C118" s="279"/>
      <c r="D118" s="279"/>
      <c r="E118" s="279"/>
      <c r="F118" s="279"/>
      <c r="G118" s="279"/>
      <c r="H118" s="279"/>
      <c r="I118" s="279"/>
      <c r="J118" s="279"/>
      <c r="K118" s="275"/>
    </row>
    <row r="119" s="1" customFormat="1" ht="18.75" customHeight="1">
      <c r="B119" s="280"/>
      <c r="C119" s="244"/>
      <c r="D119" s="244"/>
      <c r="E119" s="244"/>
      <c r="F119" s="281"/>
      <c r="G119" s="244"/>
      <c r="H119" s="244"/>
      <c r="I119" s="244"/>
      <c r="J119" s="244"/>
      <c r="K119" s="280"/>
    </row>
    <row r="120" s="1" customFormat="1" ht="18.75" customHeight="1">
      <c r="B120" s="255"/>
      <c r="C120" s="255"/>
      <c r="D120" s="255"/>
      <c r="E120" s="255"/>
      <c r="F120" s="255"/>
      <c r="G120" s="255"/>
      <c r="H120" s="255"/>
      <c r="I120" s="255"/>
      <c r="J120" s="255"/>
      <c r="K120" s="255"/>
    </row>
    <row r="121" s="1" customFormat="1" ht="7.5" customHeight="1">
      <c r="B121" s="282"/>
      <c r="C121" s="283"/>
      <c r="D121" s="283"/>
      <c r="E121" s="283"/>
      <c r="F121" s="283"/>
      <c r="G121" s="283"/>
      <c r="H121" s="283"/>
      <c r="I121" s="283"/>
      <c r="J121" s="283"/>
      <c r="K121" s="284"/>
    </row>
    <row r="122" s="1" customFormat="1" ht="45" customHeight="1">
      <c r="B122" s="285"/>
      <c r="C122" s="238" t="s">
        <v>1000</v>
      </c>
      <c r="D122" s="238"/>
      <c r="E122" s="238"/>
      <c r="F122" s="238"/>
      <c r="G122" s="238"/>
      <c r="H122" s="238"/>
      <c r="I122" s="238"/>
      <c r="J122" s="238"/>
      <c r="K122" s="286"/>
    </row>
    <row r="123" s="1" customFormat="1" ht="17.25" customHeight="1">
      <c r="B123" s="287"/>
      <c r="C123" s="262" t="s">
        <v>946</v>
      </c>
      <c r="D123" s="262"/>
      <c r="E123" s="262"/>
      <c r="F123" s="262" t="s">
        <v>947</v>
      </c>
      <c r="G123" s="263"/>
      <c r="H123" s="262" t="s">
        <v>48</v>
      </c>
      <c r="I123" s="262" t="s">
        <v>51</v>
      </c>
      <c r="J123" s="262" t="s">
        <v>948</v>
      </c>
      <c r="K123" s="288"/>
    </row>
    <row r="124" s="1" customFormat="1" ht="17.25" customHeight="1">
      <c r="B124" s="287"/>
      <c r="C124" s="264" t="s">
        <v>949</v>
      </c>
      <c r="D124" s="264"/>
      <c r="E124" s="264"/>
      <c r="F124" s="265" t="s">
        <v>950</v>
      </c>
      <c r="G124" s="266"/>
      <c r="H124" s="264"/>
      <c r="I124" s="264"/>
      <c r="J124" s="264" t="s">
        <v>951</v>
      </c>
      <c r="K124" s="288"/>
    </row>
    <row r="125" s="1" customFormat="1" ht="5.25" customHeight="1">
      <c r="B125" s="289"/>
      <c r="C125" s="267"/>
      <c r="D125" s="267"/>
      <c r="E125" s="267"/>
      <c r="F125" s="267"/>
      <c r="G125" s="247"/>
      <c r="H125" s="267"/>
      <c r="I125" s="267"/>
      <c r="J125" s="267"/>
      <c r="K125" s="290"/>
    </row>
    <row r="126" s="1" customFormat="1" ht="15" customHeight="1">
      <c r="B126" s="289"/>
      <c r="C126" s="247" t="s">
        <v>955</v>
      </c>
      <c r="D126" s="267"/>
      <c r="E126" s="267"/>
      <c r="F126" s="269" t="s">
        <v>952</v>
      </c>
      <c r="G126" s="247"/>
      <c r="H126" s="247" t="s">
        <v>992</v>
      </c>
      <c r="I126" s="247" t="s">
        <v>954</v>
      </c>
      <c r="J126" s="247">
        <v>120</v>
      </c>
      <c r="K126" s="291"/>
    </row>
    <row r="127" s="1" customFormat="1" ht="15" customHeight="1">
      <c r="B127" s="289"/>
      <c r="C127" s="247" t="s">
        <v>1001</v>
      </c>
      <c r="D127" s="247"/>
      <c r="E127" s="247"/>
      <c r="F127" s="269" t="s">
        <v>952</v>
      </c>
      <c r="G127" s="247"/>
      <c r="H127" s="247" t="s">
        <v>1002</v>
      </c>
      <c r="I127" s="247" t="s">
        <v>954</v>
      </c>
      <c r="J127" s="247" t="s">
        <v>1003</v>
      </c>
      <c r="K127" s="291"/>
    </row>
    <row r="128" s="1" customFormat="1" ht="15" customHeight="1">
      <c r="B128" s="289"/>
      <c r="C128" s="247" t="s">
        <v>900</v>
      </c>
      <c r="D128" s="247"/>
      <c r="E128" s="247"/>
      <c r="F128" s="269" t="s">
        <v>952</v>
      </c>
      <c r="G128" s="247"/>
      <c r="H128" s="247" t="s">
        <v>1004</v>
      </c>
      <c r="I128" s="247" t="s">
        <v>954</v>
      </c>
      <c r="J128" s="247" t="s">
        <v>1003</v>
      </c>
      <c r="K128" s="291"/>
    </row>
    <row r="129" s="1" customFormat="1" ht="15" customHeight="1">
      <c r="B129" s="289"/>
      <c r="C129" s="247" t="s">
        <v>963</v>
      </c>
      <c r="D129" s="247"/>
      <c r="E129" s="247"/>
      <c r="F129" s="269" t="s">
        <v>958</v>
      </c>
      <c r="G129" s="247"/>
      <c r="H129" s="247" t="s">
        <v>964</v>
      </c>
      <c r="I129" s="247" t="s">
        <v>954</v>
      </c>
      <c r="J129" s="247">
        <v>15</v>
      </c>
      <c r="K129" s="291"/>
    </row>
    <row r="130" s="1" customFormat="1" ht="15" customHeight="1">
      <c r="B130" s="289"/>
      <c r="C130" s="271" t="s">
        <v>965</v>
      </c>
      <c r="D130" s="271"/>
      <c r="E130" s="271"/>
      <c r="F130" s="272" t="s">
        <v>958</v>
      </c>
      <c r="G130" s="271"/>
      <c r="H130" s="271" t="s">
        <v>966</v>
      </c>
      <c r="I130" s="271" t="s">
        <v>954</v>
      </c>
      <c r="J130" s="271">
        <v>15</v>
      </c>
      <c r="K130" s="291"/>
    </row>
    <row r="131" s="1" customFormat="1" ht="15" customHeight="1">
      <c r="B131" s="289"/>
      <c r="C131" s="271" t="s">
        <v>967</v>
      </c>
      <c r="D131" s="271"/>
      <c r="E131" s="271"/>
      <c r="F131" s="272" t="s">
        <v>958</v>
      </c>
      <c r="G131" s="271"/>
      <c r="H131" s="271" t="s">
        <v>968</v>
      </c>
      <c r="I131" s="271" t="s">
        <v>954</v>
      </c>
      <c r="J131" s="271">
        <v>20</v>
      </c>
      <c r="K131" s="291"/>
    </row>
    <row r="132" s="1" customFormat="1" ht="15" customHeight="1">
      <c r="B132" s="289"/>
      <c r="C132" s="271" t="s">
        <v>969</v>
      </c>
      <c r="D132" s="271"/>
      <c r="E132" s="271"/>
      <c r="F132" s="272" t="s">
        <v>958</v>
      </c>
      <c r="G132" s="271"/>
      <c r="H132" s="271" t="s">
        <v>970</v>
      </c>
      <c r="I132" s="271" t="s">
        <v>954</v>
      </c>
      <c r="J132" s="271">
        <v>20</v>
      </c>
      <c r="K132" s="291"/>
    </row>
    <row r="133" s="1" customFormat="1" ht="15" customHeight="1">
      <c r="B133" s="289"/>
      <c r="C133" s="247" t="s">
        <v>957</v>
      </c>
      <c r="D133" s="247"/>
      <c r="E133" s="247"/>
      <c r="F133" s="269" t="s">
        <v>958</v>
      </c>
      <c r="G133" s="247"/>
      <c r="H133" s="247" t="s">
        <v>992</v>
      </c>
      <c r="I133" s="247" t="s">
        <v>954</v>
      </c>
      <c r="J133" s="247">
        <v>50</v>
      </c>
      <c r="K133" s="291"/>
    </row>
    <row r="134" s="1" customFormat="1" ht="15" customHeight="1">
      <c r="B134" s="289"/>
      <c r="C134" s="247" t="s">
        <v>971</v>
      </c>
      <c r="D134" s="247"/>
      <c r="E134" s="247"/>
      <c r="F134" s="269" t="s">
        <v>958</v>
      </c>
      <c r="G134" s="247"/>
      <c r="H134" s="247" t="s">
        <v>992</v>
      </c>
      <c r="I134" s="247" t="s">
        <v>954</v>
      </c>
      <c r="J134" s="247">
        <v>50</v>
      </c>
      <c r="K134" s="291"/>
    </row>
    <row r="135" s="1" customFormat="1" ht="15" customHeight="1">
      <c r="B135" s="289"/>
      <c r="C135" s="247" t="s">
        <v>977</v>
      </c>
      <c r="D135" s="247"/>
      <c r="E135" s="247"/>
      <c r="F135" s="269" t="s">
        <v>958</v>
      </c>
      <c r="G135" s="247"/>
      <c r="H135" s="247" t="s">
        <v>992</v>
      </c>
      <c r="I135" s="247" t="s">
        <v>954</v>
      </c>
      <c r="J135" s="247">
        <v>50</v>
      </c>
      <c r="K135" s="291"/>
    </row>
    <row r="136" s="1" customFormat="1" ht="15" customHeight="1">
      <c r="B136" s="289"/>
      <c r="C136" s="247" t="s">
        <v>979</v>
      </c>
      <c r="D136" s="247"/>
      <c r="E136" s="247"/>
      <c r="F136" s="269" t="s">
        <v>958</v>
      </c>
      <c r="G136" s="247"/>
      <c r="H136" s="247" t="s">
        <v>992</v>
      </c>
      <c r="I136" s="247" t="s">
        <v>954</v>
      </c>
      <c r="J136" s="247">
        <v>50</v>
      </c>
      <c r="K136" s="291"/>
    </row>
    <row r="137" s="1" customFormat="1" ht="15" customHeight="1">
      <c r="B137" s="289"/>
      <c r="C137" s="247" t="s">
        <v>980</v>
      </c>
      <c r="D137" s="247"/>
      <c r="E137" s="247"/>
      <c r="F137" s="269" t="s">
        <v>958</v>
      </c>
      <c r="G137" s="247"/>
      <c r="H137" s="247" t="s">
        <v>1005</v>
      </c>
      <c r="I137" s="247" t="s">
        <v>954</v>
      </c>
      <c r="J137" s="247">
        <v>255</v>
      </c>
      <c r="K137" s="291"/>
    </row>
    <row r="138" s="1" customFormat="1" ht="15" customHeight="1">
      <c r="B138" s="289"/>
      <c r="C138" s="247" t="s">
        <v>982</v>
      </c>
      <c r="D138" s="247"/>
      <c r="E138" s="247"/>
      <c r="F138" s="269" t="s">
        <v>952</v>
      </c>
      <c r="G138" s="247"/>
      <c r="H138" s="247" t="s">
        <v>1006</v>
      </c>
      <c r="I138" s="247" t="s">
        <v>984</v>
      </c>
      <c r="J138" s="247"/>
      <c r="K138" s="291"/>
    </row>
    <row r="139" s="1" customFormat="1" ht="15" customHeight="1">
      <c r="B139" s="289"/>
      <c r="C139" s="247" t="s">
        <v>985</v>
      </c>
      <c r="D139" s="247"/>
      <c r="E139" s="247"/>
      <c r="F139" s="269" t="s">
        <v>952</v>
      </c>
      <c r="G139" s="247"/>
      <c r="H139" s="247" t="s">
        <v>1007</v>
      </c>
      <c r="I139" s="247" t="s">
        <v>987</v>
      </c>
      <c r="J139" s="247"/>
      <c r="K139" s="291"/>
    </row>
    <row r="140" s="1" customFormat="1" ht="15" customHeight="1">
      <c r="B140" s="289"/>
      <c r="C140" s="247" t="s">
        <v>988</v>
      </c>
      <c r="D140" s="247"/>
      <c r="E140" s="247"/>
      <c r="F140" s="269" t="s">
        <v>952</v>
      </c>
      <c r="G140" s="247"/>
      <c r="H140" s="247" t="s">
        <v>988</v>
      </c>
      <c r="I140" s="247" t="s">
        <v>987</v>
      </c>
      <c r="J140" s="247"/>
      <c r="K140" s="291"/>
    </row>
    <row r="141" s="1" customFormat="1" ht="15" customHeight="1">
      <c r="B141" s="289"/>
      <c r="C141" s="247" t="s">
        <v>32</v>
      </c>
      <c r="D141" s="247"/>
      <c r="E141" s="247"/>
      <c r="F141" s="269" t="s">
        <v>952</v>
      </c>
      <c r="G141" s="247"/>
      <c r="H141" s="247" t="s">
        <v>1008</v>
      </c>
      <c r="I141" s="247" t="s">
        <v>987</v>
      </c>
      <c r="J141" s="247"/>
      <c r="K141" s="291"/>
    </row>
    <row r="142" s="1" customFormat="1" ht="15" customHeight="1">
      <c r="B142" s="289"/>
      <c r="C142" s="247" t="s">
        <v>1009</v>
      </c>
      <c r="D142" s="247"/>
      <c r="E142" s="247"/>
      <c r="F142" s="269" t="s">
        <v>952</v>
      </c>
      <c r="G142" s="247"/>
      <c r="H142" s="247" t="s">
        <v>1010</v>
      </c>
      <c r="I142" s="247" t="s">
        <v>987</v>
      </c>
      <c r="J142" s="247"/>
      <c r="K142" s="291"/>
    </row>
    <row r="143" s="1" customFormat="1" ht="15" customHeight="1">
      <c r="B143" s="292"/>
      <c r="C143" s="293"/>
      <c r="D143" s="293"/>
      <c r="E143" s="293"/>
      <c r="F143" s="293"/>
      <c r="G143" s="293"/>
      <c r="H143" s="293"/>
      <c r="I143" s="293"/>
      <c r="J143" s="293"/>
      <c r="K143" s="294"/>
    </row>
    <row r="144" s="1" customFormat="1" ht="18.75" customHeight="1">
      <c r="B144" s="244"/>
      <c r="C144" s="244"/>
      <c r="D144" s="244"/>
      <c r="E144" s="244"/>
      <c r="F144" s="281"/>
      <c r="G144" s="244"/>
      <c r="H144" s="244"/>
      <c r="I144" s="244"/>
      <c r="J144" s="244"/>
      <c r="K144" s="244"/>
    </row>
    <row r="145" s="1" customFormat="1" ht="18.75" customHeight="1">
      <c r="B145" s="255"/>
      <c r="C145" s="255"/>
      <c r="D145" s="255"/>
      <c r="E145" s="255"/>
      <c r="F145" s="255"/>
      <c r="G145" s="255"/>
      <c r="H145" s="255"/>
      <c r="I145" s="255"/>
      <c r="J145" s="255"/>
      <c r="K145" s="255"/>
    </row>
    <row r="146" s="1" customFormat="1" ht="7.5" customHeight="1">
      <c r="B146" s="256"/>
      <c r="C146" s="257"/>
      <c r="D146" s="257"/>
      <c r="E146" s="257"/>
      <c r="F146" s="257"/>
      <c r="G146" s="257"/>
      <c r="H146" s="257"/>
      <c r="I146" s="257"/>
      <c r="J146" s="257"/>
      <c r="K146" s="258"/>
    </row>
    <row r="147" s="1" customFormat="1" ht="45" customHeight="1">
      <c r="B147" s="259"/>
      <c r="C147" s="260" t="s">
        <v>1011</v>
      </c>
      <c r="D147" s="260"/>
      <c r="E147" s="260"/>
      <c r="F147" s="260"/>
      <c r="G147" s="260"/>
      <c r="H147" s="260"/>
      <c r="I147" s="260"/>
      <c r="J147" s="260"/>
      <c r="K147" s="261"/>
    </row>
    <row r="148" s="1" customFormat="1" ht="17.25" customHeight="1">
      <c r="B148" s="259"/>
      <c r="C148" s="262" t="s">
        <v>946</v>
      </c>
      <c r="D148" s="262"/>
      <c r="E148" s="262"/>
      <c r="F148" s="262" t="s">
        <v>947</v>
      </c>
      <c r="G148" s="263"/>
      <c r="H148" s="262" t="s">
        <v>48</v>
      </c>
      <c r="I148" s="262" t="s">
        <v>51</v>
      </c>
      <c r="J148" s="262" t="s">
        <v>948</v>
      </c>
      <c r="K148" s="261"/>
    </row>
    <row r="149" s="1" customFormat="1" ht="17.25" customHeight="1">
      <c r="B149" s="259"/>
      <c r="C149" s="264" t="s">
        <v>949</v>
      </c>
      <c r="D149" s="264"/>
      <c r="E149" s="264"/>
      <c r="F149" s="265" t="s">
        <v>950</v>
      </c>
      <c r="G149" s="266"/>
      <c r="H149" s="264"/>
      <c r="I149" s="264"/>
      <c r="J149" s="264" t="s">
        <v>951</v>
      </c>
      <c r="K149" s="261"/>
    </row>
    <row r="150" s="1" customFormat="1" ht="5.25" customHeight="1">
      <c r="B150" s="270"/>
      <c r="C150" s="267"/>
      <c r="D150" s="267"/>
      <c r="E150" s="267"/>
      <c r="F150" s="267"/>
      <c r="G150" s="268"/>
      <c r="H150" s="267"/>
      <c r="I150" s="267"/>
      <c r="J150" s="267"/>
      <c r="K150" s="291"/>
    </row>
    <row r="151" s="1" customFormat="1" ht="15" customHeight="1">
      <c r="B151" s="270"/>
      <c r="C151" s="295" t="s">
        <v>955</v>
      </c>
      <c r="D151" s="247"/>
      <c r="E151" s="247"/>
      <c r="F151" s="296" t="s">
        <v>952</v>
      </c>
      <c r="G151" s="247"/>
      <c r="H151" s="295" t="s">
        <v>992</v>
      </c>
      <c r="I151" s="295" t="s">
        <v>954</v>
      </c>
      <c r="J151" s="295">
        <v>120</v>
      </c>
      <c r="K151" s="291"/>
    </row>
    <row r="152" s="1" customFormat="1" ht="15" customHeight="1">
      <c r="B152" s="270"/>
      <c r="C152" s="295" t="s">
        <v>1001</v>
      </c>
      <c r="D152" s="247"/>
      <c r="E152" s="247"/>
      <c r="F152" s="296" t="s">
        <v>952</v>
      </c>
      <c r="G152" s="247"/>
      <c r="H152" s="295" t="s">
        <v>1012</v>
      </c>
      <c r="I152" s="295" t="s">
        <v>954</v>
      </c>
      <c r="J152" s="295" t="s">
        <v>1003</v>
      </c>
      <c r="K152" s="291"/>
    </row>
    <row r="153" s="1" customFormat="1" ht="15" customHeight="1">
      <c r="B153" s="270"/>
      <c r="C153" s="295" t="s">
        <v>900</v>
      </c>
      <c r="D153" s="247"/>
      <c r="E153" s="247"/>
      <c r="F153" s="296" t="s">
        <v>952</v>
      </c>
      <c r="G153" s="247"/>
      <c r="H153" s="295" t="s">
        <v>1013</v>
      </c>
      <c r="I153" s="295" t="s">
        <v>954</v>
      </c>
      <c r="J153" s="295" t="s">
        <v>1003</v>
      </c>
      <c r="K153" s="291"/>
    </row>
    <row r="154" s="1" customFormat="1" ht="15" customHeight="1">
      <c r="B154" s="270"/>
      <c r="C154" s="295" t="s">
        <v>957</v>
      </c>
      <c r="D154" s="247"/>
      <c r="E154" s="247"/>
      <c r="F154" s="296" t="s">
        <v>958</v>
      </c>
      <c r="G154" s="247"/>
      <c r="H154" s="295" t="s">
        <v>992</v>
      </c>
      <c r="I154" s="295" t="s">
        <v>954</v>
      </c>
      <c r="J154" s="295">
        <v>50</v>
      </c>
      <c r="K154" s="291"/>
    </row>
    <row r="155" s="1" customFormat="1" ht="15" customHeight="1">
      <c r="B155" s="270"/>
      <c r="C155" s="295" t="s">
        <v>960</v>
      </c>
      <c r="D155" s="247"/>
      <c r="E155" s="247"/>
      <c r="F155" s="296" t="s">
        <v>952</v>
      </c>
      <c r="G155" s="247"/>
      <c r="H155" s="295" t="s">
        <v>992</v>
      </c>
      <c r="I155" s="295" t="s">
        <v>962</v>
      </c>
      <c r="J155" s="295"/>
      <c r="K155" s="291"/>
    </row>
    <row r="156" s="1" customFormat="1" ht="15" customHeight="1">
      <c r="B156" s="270"/>
      <c r="C156" s="295" t="s">
        <v>971</v>
      </c>
      <c r="D156" s="247"/>
      <c r="E156" s="247"/>
      <c r="F156" s="296" t="s">
        <v>958</v>
      </c>
      <c r="G156" s="247"/>
      <c r="H156" s="295" t="s">
        <v>992</v>
      </c>
      <c r="I156" s="295" t="s">
        <v>954</v>
      </c>
      <c r="J156" s="295">
        <v>50</v>
      </c>
      <c r="K156" s="291"/>
    </row>
    <row r="157" s="1" customFormat="1" ht="15" customHeight="1">
      <c r="B157" s="270"/>
      <c r="C157" s="295" t="s">
        <v>979</v>
      </c>
      <c r="D157" s="247"/>
      <c r="E157" s="247"/>
      <c r="F157" s="296" t="s">
        <v>958</v>
      </c>
      <c r="G157" s="247"/>
      <c r="H157" s="295" t="s">
        <v>992</v>
      </c>
      <c r="I157" s="295" t="s">
        <v>954</v>
      </c>
      <c r="J157" s="295">
        <v>50</v>
      </c>
      <c r="K157" s="291"/>
    </row>
    <row r="158" s="1" customFormat="1" ht="15" customHeight="1">
      <c r="B158" s="270"/>
      <c r="C158" s="295" t="s">
        <v>977</v>
      </c>
      <c r="D158" s="247"/>
      <c r="E158" s="247"/>
      <c r="F158" s="296" t="s">
        <v>958</v>
      </c>
      <c r="G158" s="247"/>
      <c r="H158" s="295" t="s">
        <v>992</v>
      </c>
      <c r="I158" s="295" t="s">
        <v>954</v>
      </c>
      <c r="J158" s="295">
        <v>50</v>
      </c>
      <c r="K158" s="291"/>
    </row>
    <row r="159" s="1" customFormat="1" ht="15" customHeight="1">
      <c r="B159" s="270"/>
      <c r="C159" s="295" t="s">
        <v>84</v>
      </c>
      <c r="D159" s="247"/>
      <c r="E159" s="247"/>
      <c r="F159" s="296" t="s">
        <v>952</v>
      </c>
      <c r="G159" s="247"/>
      <c r="H159" s="295" t="s">
        <v>1014</v>
      </c>
      <c r="I159" s="295" t="s">
        <v>954</v>
      </c>
      <c r="J159" s="295" t="s">
        <v>1015</v>
      </c>
      <c r="K159" s="291"/>
    </row>
    <row r="160" s="1" customFormat="1" ht="15" customHeight="1">
      <c r="B160" s="270"/>
      <c r="C160" s="295" t="s">
        <v>1016</v>
      </c>
      <c r="D160" s="247"/>
      <c r="E160" s="247"/>
      <c r="F160" s="296" t="s">
        <v>952</v>
      </c>
      <c r="G160" s="247"/>
      <c r="H160" s="295" t="s">
        <v>1017</v>
      </c>
      <c r="I160" s="295" t="s">
        <v>987</v>
      </c>
      <c r="J160" s="295"/>
      <c r="K160" s="291"/>
    </row>
    <row r="161" s="1" customFormat="1" ht="15" customHeight="1">
      <c r="B161" s="297"/>
      <c r="C161" s="279"/>
      <c r="D161" s="279"/>
      <c r="E161" s="279"/>
      <c r="F161" s="279"/>
      <c r="G161" s="279"/>
      <c r="H161" s="279"/>
      <c r="I161" s="279"/>
      <c r="J161" s="279"/>
      <c r="K161" s="298"/>
    </row>
    <row r="162" s="1" customFormat="1" ht="18.75" customHeight="1">
      <c r="B162" s="244"/>
      <c r="C162" s="247"/>
      <c r="D162" s="247"/>
      <c r="E162" s="247"/>
      <c r="F162" s="269"/>
      <c r="G162" s="247"/>
      <c r="H162" s="247"/>
      <c r="I162" s="247"/>
      <c r="J162" s="247"/>
      <c r="K162" s="244"/>
    </row>
    <row r="163" s="1" customFormat="1" ht="18.75" customHeight="1">
      <c r="B163" s="255"/>
      <c r="C163" s="255"/>
      <c r="D163" s="255"/>
      <c r="E163" s="255"/>
      <c r="F163" s="255"/>
      <c r="G163" s="255"/>
      <c r="H163" s="255"/>
      <c r="I163" s="255"/>
      <c r="J163" s="255"/>
      <c r="K163" s="255"/>
    </row>
    <row r="164" s="1" customFormat="1" ht="7.5" customHeight="1">
      <c r="B164" s="234"/>
      <c r="C164" s="235"/>
      <c r="D164" s="235"/>
      <c r="E164" s="235"/>
      <c r="F164" s="235"/>
      <c r="G164" s="235"/>
      <c r="H164" s="235"/>
      <c r="I164" s="235"/>
      <c r="J164" s="235"/>
      <c r="K164" s="236"/>
    </row>
    <row r="165" s="1" customFormat="1" ht="45" customHeight="1">
      <c r="B165" s="237"/>
      <c r="C165" s="238" t="s">
        <v>1018</v>
      </c>
      <c r="D165" s="238"/>
      <c r="E165" s="238"/>
      <c r="F165" s="238"/>
      <c r="G165" s="238"/>
      <c r="H165" s="238"/>
      <c r="I165" s="238"/>
      <c r="J165" s="238"/>
      <c r="K165" s="239"/>
    </row>
    <row r="166" s="1" customFormat="1" ht="17.25" customHeight="1">
      <c r="B166" s="237"/>
      <c r="C166" s="262" t="s">
        <v>946</v>
      </c>
      <c r="D166" s="262"/>
      <c r="E166" s="262"/>
      <c r="F166" s="262" t="s">
        <v>947</v>
      </c>
      <c r="G166" s="299"/>
      <c r="H166" s="300" t="s">
        <v>48</v>
      </c>
      <c r="I166" s="300" t="s">
        <v>51</v>
      </c>
      <c r="J166" s="262" t="s">
        <v>948</v>
      </c>
      <c r="K166" s="239"/>
    </row>
    <row r="167" s="1" customFormat="1" ht="17.25" customHeight="1">
      <c r="B167" s="240"/>
      <c r="C167" s="264" t="s">
        <v>949</v>
      </c>
      <c r="D167" s="264"/>
      <c r="E167" s="264"/>
      <c r="F167" s="265" t="s">
        <v>950</v>
      </c>
      <c r="G167" s="301"/>
      <c r="H167" s="302"/>
      <c r="I167" s="302"/>
      <c r="J167" s="264" t="s">
        <v>951</v>
      </c>
      <c r="K167" s="242"/>
    </row>
    <row r="168" s="1" customFormat="1" ht="5.25" customHeight="1">
      <c r="B168" s="270"/>
      <c r="C168" s="267"/>
      <c r="D168" s="267"/>
      <c r="E168" s="267"/>
      <c r="F168" s="267"/>
      <c r="G168" s="268"/>
      <c r="H168" s="267"/>
      <c r="I168" s="267"/>
      <c r="J168" s="267"/>
      <c r="K168" s="291"/>
    </row>
    <row r="169" s="1" customFormat="1" ht="15" customHeight="1">
      <c r="B169" s="270"/>
      <c r="C169" s="247" t="s">
        <v>955</v>
      </c>
      <c r="D169" s="247"/>
      <c r="E169" s="247"/>
      <c r="F169" s="269" t="s">
        <v>952</v>
      </c>
      <c r="G169" s="247"/>
      <c r="H169" s="247" t="s">
        <v>992</v>
      </c>
      <c r="I169" s="247" t="s">
        <v>954</v>
      </c>
      <c r="J169" s="247">
        <v>120</v>
      </c>
      <c r="K169" s="291"/>
    </row>
    <row r="170" s="1" customFormat="1" ht="15" customHeight="1">
      <c r="B170" s="270"/>
      <c r="C170" s="247" t="s">
        <v>1001</v>
      </c>
      <c r="D170" s="247"/>
      <c r="E170" s="247"/>
      <c r="F170" s="269" t="s">
        <v>952</v>
      </c>
      <c r="G170" s="247"/>
      <c r="H170" s="247" t="s">
        <v>1002</v>
      </c>
      <c r="I170" s="247" t="s">
        <v>954</v>
      </c>
      <c r="J170" s="247" t="s">
        <v>1003</v>
      </c>
      <c r="K170" s="291"/>
    </row>
    <row r="171" s="1" customFormat="1" ht="15" customHeight="1">
      <c r="B171" s="270"/>
      <c r="C171" s="247" t="s">
        <v>900</v>
      </c>
      <c r="D171" s="247"/>
      <c r="E171" s="247"/>
      <c r="F171" s="269" t="s">
        <v>952</v>
      </c>
      <c r="G171" s="247"/>
      <c r="H171" s="247" t="s">
        <v>1019</v>
      </c>
      <c r="I171" s="247" t="s">
        <v>954</v>
      </c>
      <c r="J171" s="247" t="s">
        <v>1003</v>
      </c>
      <c r="K171" s="291"/>
    </row>
    <row r="172" s="1" customFormat="1" ht="15" customHeight="1">
      <c r="B172" s="270"/>
      <c r="C172" s="247" t="s">
        <v>957</v>
      </c>
      <c r="D172" s="247"/>
      <c r="E172" s="247"/>
      <c r="F172" s="269" t="s">
        <v>958</v>
      </c>
      <c r="G172" s="247"/>
      <c r="H172" s="247" t="s">
        <v>1019</v>
      </c>
      <c r="I172" s="247" t="s">
        <v>954</v>
      </c>
      <c r="J172" s="247">
        <v>50</v>
      </c>
      <c r="K172" s="291"/>
    </row>
    <row r="173" s="1" customFormat="1" ht="15" customHeight="1">
      <c r="B173" s="270"/>
      <c r="C173" s="247" t="s">
        <v>960</v>
      </c>
      <c r="D173" s="247"/>
      <c r="E173" s="247"/>
      <c r="F173" s="269" t="s">
        <v>952</v>
      </c>
      <c r="G173" s="247"/>
      <c r="H173" s="247" t="s">
        <v>1019</v>
      </c>
      <c r="I173" s="247" t="s">
        <v>962</v>
      </c>
      <c r="J173" s="247"/>
      <c r="K173" s="291"/>
    </row>
    <row r="174" s="1" customFormat="1" ht="15" customHeight="1">
      <c r="B174" s="270"/>
      <c r="C174" s="247" t="s">
        <v>971</v>
      </c>
      <c r="D174" s="247"/>
      <c r="E174" s="247"/>
      <c r="F174" s="269" t="s">
        <v>958</v>
      </c>
      <c r="G174" s="247"/>
      <c r="H174" s="247" t="s">
        <v>1019</v>
      </c>
      <c r="I174" s="247" t="s">
        <v>954</v>
      </c>
      <c r="J174" s="247">
        <v>50</v>
      </c>
      <c r="K174" s="291"/>
    </row>
    <row r="175" s="1" customFormat="1" ht="15" customHeight="1">
      <c r="B175" s="270"/>
      <c r="C175" s="247" t="s">
        <v>979</v>
      </c>
      <c r="D175" s="247"/>
      <c r="E175" s="247"/>
      <c r="F175" s="269" t="s">
        <v>958</v>
      </c>
      <c r="G175" s="247"/>
      <c r="H175" s="247" t="s">
        <v>1019</v>
      </c>
      <c r="I175" s="247" t="s">
        <v>954</v>
      </c>
      <c r="J175" s="247">
        <v>50</v>
      </c>
      <c r="K175" s="291"/>
    </row>
    <row r="176" s="1" customFormat="1" ht="15" customHeight="1">
      <c r="B176" s="270"/>
      <c r="C176" s="247" t="s">
        <v>977</v>
      </c>
      <c r="D176" s="247"/>
      <c r="E176" s="247"/>
      <c r="F176" s="269" t="s">
        <v>958</v>
      </c>
      <c r="G176" s="247"/>
      <c r="H176" s="247" t="s">
        <v>1019</v>
      </c>
      <c r="I176" s="247" t="s">
        <v>954</v>
      </c>
      <c r="J176" s="247">
        <v>50</v>
      </c>
      <c r="K176" s="291"/>
    </row>
    <row r="177" s="1" customFormat="1" ht="15" customHeight="1">
      <c r="B177" s="270"/>
      <c r="C177" s="247" t="s">
        <v>95</v>
      </c>
      <c r="D177" s="247"/>
      <c r="E177" s="247"/>
      <c r="F177" s="269" t="s">
        <v>952</v>
      </c>
      <c r="G177" s="247"/>
      <c r="H177" s="247" t="s">
        <v>1020</v>
      </c>
      <c r="I177" s="247" t="s">
        <v>1021</v>
      </c>
      <c r="J177" s="247"/>
      <c r="K177" s="291"/>
    </row>
    <row r="178" s="1" customFormat="1" ht="15" customHeight="1">
      <c r="B178" s="270"/>
      <c r="C178" s="247" t="s">
        <v>51</v>
      </c>
      <c r="D178" s="247"/>
      <c r="E178" s="247"/>
      <c r="F178" s="269" t="s">
        <v>952</v>
      </c>
      <c r="G178" s="247"/>
      <c r="H178" s="247" t="s">
        <v>1022</v>
      </c>
      <c r="I178" s="247" t="s">
        <v>1023</v>
      </c>
      <c r="J178" s="247">
        <v>1</v>
      </c>
      <c r="K178" s="291"/>
    </row>
    <row r="179" s="1" customFormat="1" ht="15" customHeight="1">
      <c r="B179" s="270"/>
      <c r="C179" s="247" t="s">
        <v>47</v>
      </c>
      <c r="D179" s="247"/>
      <c r="E179" s="247"/>
      <c r="F179" s="269" t="s">
        <v>952</v>
      </c>
      <c r="G179" s="247"/>
      <c r="H179" s="247" t="s">
        <v>1024</v>
      </c>
      <c r="I179" s="247" t="s">
        <v>954</v>
      </c>
      <c r="J179" s="247">
        <v>20</v>
      </c>
      <c r="K179" s="291"/>
    </row>
    <row r="180" s="1" customFormat="1" ht="15" customHeight="1">
      <c r="B180" s="270"/>
      <c r="C180" s="247" t="s">
        <v>48</v>
      </c>
      <c r="D180" s="247"/>
      <c r="E180" s="247"/>
      <c r="F180" s="269" t="s">
        <v>952</v>
      </c>
      <c r="G180" s="247"/>
      <c r="H180" s="247" t="s">
        <v>1025</v>
      </c>
      <c r="I180" s="247" t="s">
        <v>954</v>
      </c>
      <c r="J180" s="247">
        <v>255</v>
      </c>
      <c r="K180" s="291"/>
    </row>
    <row r="181" s="1" customFormat="1" ht="15" customHeight="1">
      <c r="B181" s="270"/>
      <c r="C181" s="247" t="s">
        <v>96</v>
      </c>
      <c r="D181" s="247"/>
      <c r="E181" s="247"/>
      <c r="F181" s="269" t="s">
        <v>952</v>
      </c>
      <c r="G181" s="247"/>
      <c r="H181" s="247" t="s">
        <v>916</v>
      </c>
      <c r="I181" s="247" t="s">
        <v>954</v>
      </c>
      <c r="J181" s="247">
        <v>10</v>
      </c>
      <c r="K181" s="291"/>
    </row>
    <row r="182" s="1" customFormat="1" ht="15" customHeight="1">
      <c r="B182" s="270"/>
      <c r="C182" s="247" t="s">
        <v>97</v>
      </c>
      <c r="D182" s="247"/>
      <c r="E182" s="247"/>
      <c r="F182" s="269" t="s">
        <v>952</v>
      </c>
      <c r="G182" s="247"/>
      <c r="H182" s="247" t="s">
        <v>1026</v>
      </c>
      <c r="I182" s="247" t="s">
        <v>987</v>
      </c>
      <c r="J182" s="247"/>
      <c r="K182" s="291"/>
    </row>
    <row r="183" s="1" customFormat="1" ht="15" customHeight="1">
      <c r="B183" s="270"/>
      <c r="C183" s="247" t="s">
        <v>1027</v>
      </c>
      <c r="D183" s="247"/>
      <c r="E183" s="247"/>
      <c r="F183" s="269" t="s">
        <v>952</v>
      </c>
      <c r="G183" s="247"/>
      <c r="H183" s="247" t="s">
        <v>1028</v>
      </c>
      <c r="I183" s="247" t="s">
        <v>987</v>
      </c>
      <c r="J183" s="247"/>
      <c r="K183" s="291"/>
    </row>
    <row r="184" s="1" customFormat="1" ht="15" customHeight="1">
      <c r="B184" s="270"/>
      <c r="C184" s="247" t="s">
        <v>1016</v>
      </c>
      <c r="D184" s="247"/>
      <c r="E184" s="247"/>
      <c r="F184" s="269" t="s">
        <v>952</v>
      </c>
      <c r="G184" s="247"/>
      <c r="H184" s="247" t="s">
        <v>1029</v>
      </c>
      <c r="I184" s="247" t="s">
        <v>987</v>
      </c>
      <c r="J184" s="247"/>
      <c r="K184" s="291"/>
    </row>
    <row r="185" s="1" customFormat="1" ht="15" customHeight="1">
      <c r="B185" s="270"/>
      <c r="C185" s="247" t="s">
        <v>99</v>
      </c>
      <c r="D185" s="247"/>
      <c r="E185" s="247"/>
      <c r="F185" s="269" t="s">
        <v>958</v>
      </c>
      <c r="G185" s="247"/>
      <c r="H185" s="247" t="s">
        <v>1030</v>
      </c>
      <c r="I185" s="247" t="s">
        <v>954</v>
      </c>
      <c r="J185" s="247">
        <v>50</v>
      </c>
      <c r="K185" s="291"/>
    </row>
    <row r="186" s="1" customFormat="1" ht="15" customHeight="1">
      <c r="B186" s="270"/>
      <c r="C186" s="247" t="s">
        <v>1031</v>
      </c>
      <c r="D186" s="247"/>
      <c r="E186" s="247"/>
      <c r="F186" s="269" t="s">
        <v>958</v>
      </c>
      <c r="G186" s="247"/>
      <c r="H186" s="247" t="s">
        <v>1032</v>
      </c>
      <c r="I186" s="247" t="s">
        <v>1033</v>
      </c>
      <c r="J186" s="247"/>
      <c r="K186" s="291"/>
    </row>
    <row r="187" s="1" customFormat="1" ht="15" customHeight="1">
      <c r="B187" s="270"/>
      <c r="C187" s="247" t="s">
        <v>1034</v>
      </c>
      <c r="D187" s="247"/>
      <c r="E187" s="247"/>
      <c r="F187" s="269" t="s">
        <v>958</v>
      </c>
      <c r="G187" s="247"/>
      <c r="H187" s="247" t="s">
        <v>1035</v>
      </c>
      <c r="I187" s="247" t="s">
        <v>1033</v>
      </c>
      <c r="J187" s="247"/>
      <c r="K187" s="291"/>
    </row>
    <row r="188" s="1" customFormat="1" ht="15" customHeight="1">
      <c r="B188" s="270"/>
      <c r="C188" s="247" t="s">
        <v>1036</v>
      </c>
      <c r="D188" s="247"/>
      <c r="E188" s="247"/>
      <c r="F188" s="269" t="s">
        <v>958</v>
      </c>
      <c r="G188" s="247"/>
      <c r="H188" s="247" t="s">
        <v>1037</v>
      </c>
      <c r="I188" s="247" t="s">
        <v>1033</v>
      </c>
      <c r="J188" s="247"/>
      <c r="K188" s="291"/>
    </row>
    <row r="189" s="1" customFormat="1" ht="15" customHeight="1">
      <c r="B189" s="270"/>
      <c r="C189" s="303" t="s">
        <v>1038</v>
      </c>
      <c r="D189" s="247"/>
      <c r="E189" s="247"/>
      <c r="F189" s="269" t="s">
        <v>958</v>
      </c>
      <c r="G189" s="247"/>
      <c r="H189" s="247" t="s">
        <v>1039</v>
      </c>
      <c r="I189" s="247" t="s">
        <v>1040</v>
      </c>
      <c r="J189" s="304" t="s">
        <v>1041</v>
      </c>
      <c r="K189" s="291"/>
    </row>
    <row r="190" s="1" customFormat="1" ht="15" customHeight="1">
      <c r="B190" s="270"/>
      <c r="C190" s="254" t="s">
        <v>36</v>
      </c>
      <c r="D190" s="247"/>
      <c r="E190" s="247"/>
      <c r="F190" s="269" t="s">
        <v>952</v>
      </c>
      <c r="G190" s="247"/>
      <c r="H190" s="244" t="s">
        <v>1042</v>
      </c>
      <c r="I190" s="247" t="s">
        <v>1043</v>
      </c>
      <c r="J190" s="247"/>
      <c r="K190" s="291"/>
    </row>
    <row r="191" s="1" customFormat="1" ht="15" customHeight="1">
      <c r="B191" s="270"/>
      <c r="C191" s="254" t="s">
        <v>1044</v>
      </c>
      <c r="D191" s="247"/>
      <c r="E191" s="247"/>
      <c r="F191" s="269" t="s">
        <v>952</v>
      </c>
      <c r="G191" s="247"/>
      <c r="H191" s="247" t="s">
        <v>1045</v>
      </c>
      <c r="I191" s="247" t="s">
        <v>987</v>
      </c>
      <c r="J191" s="247"/>
      <c r="K191" s="291"/>
    </row>
    <row r="192" s="1" customFormat="1" ht="15" customHeight="1">
      <c r="B192" s="270"/>
      <c r="C192" s="254" t="s">
        <v>1046</v>
      </c>
      <c r="D192" s="247"/>
      <c r="E192" s="247"/>
      <c r="F192" s="269" t="s">
        <v>952</v>
      </c>
      <c r="G192" s="247"/>
      <c r="H192" s="247" t="s">
        <v>1047</v>
      </c>
      <c r="I192" s="247" t="s">
        <v>987</v>
      </c>
      <c r="J192" s="247"/>
      <c r="K192" s="291"/>
    </row>
    <row r="193" s="1" customFormat="1" ht="15" customHeight="1">
      <c r="B193" s="270"/>
      <c r="C193" s="254" t="s">
        <v>1048</v>
      </c>
      <c r="D193" s="247"/>
      <c r="E193" s="247"/>
      <c r="F193" s="269" t="s">
        <v>958</v>
      </c>
      <c r="G193" s="247"/>
      <c r="H193" s="247" t="s">
        <v>1049</v>
      </c>
      <c r="I193" s="247" t="s">
        <v>987</v>
      </c>
      <c r="J193" s="247"/>
      <c r="K193" s="291"/>
    </row>
    <row r="194" s="1" customFormat="1" ht="15" customHeight="1">
      <c r="B194" s="297"/>
      <c r="C194" s="305"/>
      <c r="D194" s="279"/>
      <c r="E194" s="279"/>
      <c r="F194" s="279"/>
      <c r="G194" s="279"/>
      <c r="H194" s="279"/>
      <c r="I194" s="279"/>
      <c r="J194" s="279"/>
      <c r="K194" s="298"/>
    </row>
    <row r="195" s="1" customFormat="1" ht="18.75" customHeight="1">
      <c r="B195" s="244"/>
      <c r="C195" s="247"/>
      <c r="D195" s="247"/>
      <c r="E195" s="247"/>
      <c r="F195" s="269"/>
      <c r="G195" s="247"/>
      <c r="H195" s="247"/>
      <c r="I195" s="247"/>
      <c r="J195" s="247"/>
      <c r="K195" s="244"/>
    </row>
    <row r="196" s="1" customFormat="1" ht="18.75" customHeight="1">
      <c r="B196" s="244"/>
      <c r="C196" s="247"/>
      <c r="D196" s="247"/>
      <c r="E196" s="247"/>
      <c r="F196" s="269"/>
      <c r="G196" s="247"/>
      <c r="H196" s="247"/>
      <c r="I196" s="247"/>
      <c r="J196" s="247"/>
      <c r="K196" s="244"/>
    </row>
    <row r="197" s="1" customFormat="1" ht="18.75" customHeight="1">
      <c r="B197" s="255"/>
      <c r="C197" s="255"/>
      <c r="D197" s="255"/>
      <c r="E197" s="255"/>
      <c r="F197" s="255"/>
      <c r="G197" s="255"/>
      <c r="H197" s="255"/>
      <c r="I197" s="255"/>
      <c r="J197" s="255"/>
      <c r="K197" s="255"/>
    </row>
    <row r="198" s="1" customFormat="1" ht="13.5">
      <c r="B198" s="234"/>
      <c r="C198" s="235"/>
      <c r="D198" s="235"/>
      <c r="E198" s="235"/>
      <c r="F198" s="235"/>
      <c r="G198" s="235"/>
      <c r="H198" s="235"/>
      <c r="I198" s="235"/>
      <c r="J198" s="235"/>
      <c r="K198" s="236"/>
    </row>
    <row r="199" s="1" customFormat="1" ht="21">
      <c r="B199" s="237"/>
      <c r="C199" s="238" t="s">
        <v>1050</v>
      </c>
      <c r="D199" s="238"/>
      <c r="E199" s="238"/>
      <c r="F199" s="238"/>
      <c r="G199" s="238"/>
      <c r="H199" s="238"/>
      <c r="I199" s="238"/>
      <c r="J199" s="238"/>
      <c r="K199" s="239"/>
    </row>
    <row r="200" s="1" customFormat="1" ht="25.5" customHeight="1">
      <c r="B200" s="237"/>
      <c r="C200" s="306" t="s">
        <v>1051</v>
      </c>
      <c r="D200" s="306"/>
      <c r="E200" s="306"/>
      <c r="F200" s="306" t="s">
        <v>1052</v>
      </c>
      <c r="G200" s="307"/>
      <c r="H200" s="306" t="s">
        <v>1053</v>
      </c>
      <c r="I200" s="306"/>
      <c r="J200" s="306"/>
      <c r="K200" s="239"/>
    </row>
    <row r="201" s="1" customFormat="1" ht="5.25" customHeight="1">
      <c r="B201" s="270"/>
      <c r="C201" s="267"/>
      <c r="D201" s="267"/>
      <c r="E201" s="267"/>
      <c r="F201" s="267"/>
      <c r="G201" s="247"/>
      <c r="H201" s="267"/>
      <c r="I201" s="267"/>
      <c r="J201" s="267"/>
      <c r="K201" s="291"/>
    </row>
    <row r="202" s="1" customFormat="1" ht="15" customHeight="1">
      <c r="B202" s="270"/>
      <c r="C202" s="247" t="s">
        <v>1043</v>
      </c>
      <c r="D202" s="247"/>
      <c r="E202" s="247"/>
      <c r="F202" s="269" t="s">
        <v>37</v>
      </c>
      <c r="G202" s="247"/>
      <c r="H202" s="247" t="s">
        <v>1054</v>
      </c>
      <c r="I202" s="247"/>
      <c r="J202" s="247"/>
      <c r="K202" s="291"/>
    </row>
    <row r="203" s="1" customFormat="1" ht="15" customHeight="1">
      <c r="B203" s="270"/>
      <c r="C203" s="276"/>
      <c r="D203" s="247"/>
      <c r="E203" s="247"/>
      <c r="F203" s="269" t="s">
        <v>38</v>
      </c>
      <c r="G203" s="247"/>
      <c r="H203" s="247" t="s">
        <v>1055</v>
      </c>
      <c r="I203" s="247"/>
      <c r="J203" s="247"/>
      <c r="K203" s="291"/>
    </row>
    <row r="204" s="1" customFormat="1" ht="15" customHeight="1">
      <c r="B204" s="270"/>
      <c r="C204" s="276"/>
      <c r="D204" s="247"/>
      <c r="E204" s="247"/>
      <c r="F204" s="269" t="s">
        <v>41</v>
      </c>
      <c r="G204" s="247"/>
      <c r="H204" s="247" t="s">
        <v>1056</v>
      </c>
      <c r="I204" s="247"/>
      <c r="J204" s="247"/>
      <c r="K204" s="291"/>
    </row>
    <row r="205" s="1" customFormat="1" ht="15" customHeight="1">
      <c r="B205" s="270"/>
      <c r="C205" s="247"/>
      <c r="D205" s="247"/>
      <c r="E205" s="247"/>
      <c r="F205" s="269" t="s">
        <v>39</v>
      </c>
      <c r="G205" s="247"/>
      <c r="H205" s="247" t="s">
        <v>1057</v>
      </c>
      <c r="I205" s="247"/>
      <c r="J205" s="247"/>
      <c r="K205" s="291"/>
    </row>
    <row r="206" s="1" customFormat="1" ht="15" customHeight="1">
      <c r="B206" s="270"/>
      <c r="C206" s="247"/>
      <c r="D206" s="247"/>
      <c r="E206" s="247"/>
      <c r="F206" s="269" t="s">
        <v>40</v>
      </c>
      <c r="G206" s="247"/>
      <c r="H206" s="247" t="s">
        <v>1058</v>
      </c>
      <c r="I206" s="247"/>
      <c r="J206" s="247"/>
      <c r="K206" s="291"/>
    </row>
    <row r="207" s="1" customFormat="1" ht="15" customHeight="1">
      <c r="B207" s="270"/>
      <c r="C207" s="247"/>
      <c r="D207" s="247"/>
      <c r="E207" s="247"/>
      <c r="F207" s="269"/>
      <c r="G207" s="247"/>
      <c r="H207" s="247"/>
      <c r="I207" s="247"/>
      <c r="J207" s="247"/>
      <c r="K207" s="291"/>
    </row>
    <row r="208" s="1" customFormat="1" ht="15" customHeight="1">
      <c r="B208" s="270"/>
      <c r="C208" s="247" t="s">
        <v>999</v>
      </c>
      <c r="D208" s="247"/>
      <c r="E208" s="247"/>
      <c r="F208" s="269" t="s">
        <v>73</v>
      </c>
      <c r="G208" s="247"/>
      <c r="H208" s="247" t="s">
        <v>1059</v>
      </c>
      <c r="I208" s="247"/>
      <c r="J208" s="247"/>
      <c r="K208" s="291"/>
    </row>
    <row r="209" s="1" customFormat="1" ht="15" customHeight="1">
      <c r="B209" s="270"/>
      <c r="C209" s="276"/>
      <c r="D209" s="247"/>
      <c r="E209" s="247"/>
      <c r="F209" s="269" t="s">
        <v>894</v>
      </c>
      <c r="G209" s="247"/>
      <c r="H209" s="247" t="s">
        <v>895</v>
      </c>
      <c r="I209" s="247"/>
      <c r="J209" s="247"/>
      <c r="K209" s="291"/>
    </row>
    <row r="210" s="1" customFormat="1" ht="15" customHeight="1">
      <c r="B210" s="270"/>
      <c r="C210" s="247"/>
      <c r="D210" s="247"/>
      <c r="E210" s="247"/>
      <c r="F210" s="269" t="s">
        <v>892</v>
      </c>
      <c r="G210" s="247"/>
      <c r="H210" s="247" t="s">
        <v>1060</v>
      </c>
      <c r="I210" s="247"/>
      <c r="J210" s="247"/>
      <c r="K210" s="291"/>
    </row>
    <row r="211" s="1" customFormat="1" ht="15" customHeight="1">
      <c r="B211" s="308"/>
      <c r="C211" s="276"/>
      <c r="D211" s="276"/>
      <c r="E211" s="276"/>
      <c r="F211" s="269" t="s">
        <v>896</v>
      </c>
      <c r="G211" s="254"/>
      <c r="H211" s="295" t="s">
        <v>897</v>
      </c>
      <c r="I211" s="295"/>
      <c r="J211" s="295"/>
      <c r="K211" s="309"/>
    </row>
    <row r="212" s="1" customFormat="1" ht="15" customHeight="1">
      <c r="B212" s="308"/>
      <c r="C212" s="276"/>
      <c r="D212" s="276"/>
      <c r="E212" s="276"/>
      <c r="F212" s="269" t="s">
        <v>898</v>
      </c>
      <c r="G212" s="254"/>
      <c r="H212" s="295" t="s">
        <v>1061</v>
      </c>
      <c r="I212" s="295"/>
      <c r="J212" s="295"/>
      <c r="K212" s="309"/>
    </row>
    <row r="213" s="1" customFormat="1" ht="15" customHeight="1">
      <c r="B213" s="308"/>
      <c r="C213" s="276"/>
      <c r="D213" s="276"/>
      <c r="E213" s="276"/>
      <c r="F213" s="310"/>
      <c r="G213" s="254"/>
      <c r="H213" s="311"/>
      <c r="I213" s="311"/>
      <c r="J213" s="311"/>
      <c r="K213" s="309"/>
    </row>
    <row r="214" s="1" customFormat="1" ht="15" customHeight="1">
      <c r="B214" s="308"/>
      <c r="C214" s="247" t="s">
        <v>1023</v>
      </c>
      <c r="D214" s="276"/>
      <c r="E214" s="276"/>
      <c r="F214" s="269">
        <v>1</v>
      </c>
      <c r="G214" s="254"/>
      <c r="H214" s="295" t="s">
        <v>1062</v>
      </c>
      <c r="I214" s="295"/>
      <c r="J214" s="295"/>
      <c r="K214" s="309"/>
    </row>
    <row r="215" s="1" customFormat="1" ht="15" customHeight="1">
      <c r="B215" s="308"/>
      <c r="C215" s="276"/>
      <c r="D215" s="276"/>
      <c r="E215" s="276"/>
      <c r="F215" s="269">
        <v>2</v>
      </c>
      <c r="G215" s="254"/>
      <c r="H215" s="295" t="s">
        <v>1063</v>
      </c>
      <c r="I215" s="295"/>
      <c r="J215" s="295"/>
      <c r="K215" s="309"/>
    </row>
    <row r="216" s="1" customFormat="1" ht="15" customHeight="1">
      <c r="B216" s="308"/>
      <c r="C216" s="276"/>
      <c r="D216" s="276"/>
      <c r="E216" s="276"/>
      <c r="F216" s="269">
        <v>3</v>
      </c>
      <c r="G216" s="254"/>
      <c r="H216" s="295" t="s">
        <v>1064</v>
      </c>
      <c r="I216" s="295"/>
      <c r="J216" s="295"/>
      <c r="K216" s="309"/>
    </row>
    <row r="217" s="1" customFormat="1" ht="15" customHeight="1">
      <c r="B217" s="308"/>
      <c r="C217" s="276"/>
      <c r="D217" s="276"/>
      <c r="E217" s="276"/>
      <c r="F217" s="269">
        <v>4</v>
      </c>
      <c r="G217" s="254"/>
      <c r="H217" s="295" t="s">
        <v>1065</v>
      </c>
      <c r="I217" s="295"/>
      <c r="J217" s="295"/>
      <c r="K217" s="309"/>
    </row>
    <row r="218" s="1" customFormat="1" ht="12.75" customHeight="1">
      <c r="B218" s="312"/>
      <c r="C218" s="313"/>
      <c r="D218" s="313"/>
      <c r="E218" s="313"/>
      <c r="F218" s="313"/>
      <c r="G218" s="313"/>
      <c r="H218" s="313"/>
      <c r="I218" s="313"/>
      <c r="J218" s="313"/>
      <c r="K218" s="31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HANA-NTB\Hana Bezstarosti</dc:creator>
  <cp:lastModifiedBy>HANA-NTB\Hana Bezstarosti</cp:lastModifiedBy>
  <dcterms:created xsi:type="dcterms:W3CDTF">2020-10-27T23:13:22Z</dcterms:created>
  <dcterms:modified xsi:type="dcterms:W3CDTF">2020-10-27T23:13:30Z</dcterms:modified>
</cp:coreProperties>
</file>